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44" i="1" l="1"/>
  <c r="AK44" i="1" s="1"/>
  <c r="AI44" i="1"/>
  <c r="AF44" i="1"/>
  <c r="AD44" i="1"/>
  <c r="Z44" i="1"/>
  <c r="X44" i="1"/>
  <c r="W44" i="1"/>
  <c r="AA44" i="1" s="1"/>
  <c r="U44" i="1"/>
  <c r="T44" i="1"/>
  <c r="S44" i="1"/>
  <c r="Q44" i="1"/>
  <c r="P44" i="1"/>
  <c r="AH44" i="1" s="1"/>
  <c r="O44" i="1"/>
  <c r="Y44" i="1" s="1"/>
  <c r="N44" i="1"/>
  <c r="L44" i="1"/>
  <c r="E44" i="1"/>
  <c r="AK43" i="1"/>
  <c r="AJ43" i="1"/>
  <c r="AI43" i="1"/>
  <c r="AH43" i="1"/>
  <c r="AA43" i="1"/>
  <c r="X43" i="1"/>
  <c r="Y43" i="1" s="1"/>
  <c r="W43" i="1"/>
  <c r="U43" i="1"/>
  <c r="T43" i="1"/>
  <c r="AF43" i="1" s="1"/>
  <c r="S43" i="1"/>
  <c r="Q43" i="1"/>
  <c r="P43" i="1"/>
  <c r="O43" i="1"/>
  <c r="N43" i="1"/>
  <c r="L43" i="1"/>
  <c r="E43" i="1"/>
  <c r="AJ42" i="1"/>
  <c r="AK42" i="1" s="1"/>
  <c r="AI42" i="1"/>
  <c r="Z42" i="1"/>
  <c r="X42" i="1"/>
  <c r="W42" i="1"/>
  <c r="U42" i="1"/>
  <c r="T42" i="1"/>
  <c r="AF42" i="1" s="1"/>
  <c r="S42" i="1"/>
  <c r="Q42" i="1"/>
  <c r="P42" i="1"/>
  <c r="AH42" i="1" s="1"/>
  <c r="O42" i="1"/>
  <c r="Y42" i="1" s="1"/>
  <c r="N42" i="1"/>
  <c r="L42" i="1"/>
  <c r="E42" i="1"/>
  <c r="AK41" i="1"/>
  <c r="AJ41" i="1"/>
  <c r="AI41" i="1"/>
  <c r="AH41" i="1"/>
  <c r="AA41" i="1"/>
  <c r="X41" i="1"/>
  <c r="Y41" i="1" s="1"/>
  <c r="W41" i="1"/>
  <c r="U41" i="1"/>
  <c r="T41" i="1"/>
  <c r="AF41" i="1" s="1"/>
  <c r="S41" i="1"/>
  <c r="Q41" i="1"/>
  <c r="P41" i="1"/>
  <c r="O41" i="1"/>
  <c r="N41" i="1"/>
  <c r="L41" i="1"/>
  <c r="E41" i="1"/>
  <c r="AJ40" i="1"/>
  <c r="AK40" i="1" s="1"/>
  <c r="AI40" i="1"/>
  <c r="Z40" i="1"/>
  <c r="X40" i="1"/>
  <c r="W40" i="1"/>
  <c r="U40" i="1"/>
  <c r="T40" i="1"/>
  <c r="AF40" i="1" s="1"/>
  <c r="S40" i="1"/>
  <c r="Q40" i="1"/>
  <c r="P40" i="1"/>
  <c r="AH40" i="1" s="1"/>
  <c r="O40" i="1"/>
  <c r="Y40" i="1" s="1"/>
  <c r="N40" i="1"/>
  <c r="L40" i="1"/>
  <c r="E40" i="1"/>
  <c r="AK39" i="1"/>
  <c r="AJ39" i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Z39" i="1" s="1"/>
  <c r="AD39" i="1" s="1"/>
  <c r="E39" i="1"/>
  <c r="AJ38" i="1"/>
  <c r="AK38" i="1" s="1"/>
  <c r="AI38" i="1"/>
  <c r="AF38" i="1"/>
  <c r="AD38" i="1"/>
  <c r="Z38" i="1"/>
  <c r="X38" i="1"/>
  <c r="W38" i="1"/>
  <c r="AA38" i="1" s="1"/>
  <c r="U38" i="1"/>
  <c r="T38" i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AH37" i="1"/>
  <c r="AB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Z37" i="1" s="1"/>
  <c r="AD37" i="1" s="1"/>
  <c r="E37" i="1"/>
  <c r="AJ36" i="1"/>
  <c r="AK36" i="1" s="1"/>
  <c r="AI36" i="1"/>
  <c r="AF36" i="1"/>
  <c r="AD36" i="1"/>
  <c r="Z36" i="1"/>
  <c r="X36" i="1"/>
  <c r="W36" i="1"/>
  <c r="AA36" i="1" s="1"/>
  <c r="U36" i="1"/>
  <c r="T36" i="1"/>
  <c r="S36" i="1"/>
  <c r="Q36" i="1"/>
  <c r="P36" i="1"/>
  <c r="AH36" i="1" s="1"/>
  <c r="O36" i="1"/>
  <c r="Y36" i="1" s="1"/>
  <c r="N36" i="1"/>
  <c r="L36" i="1"/>
  <c r="E36" i="1"/>
  <c r="AK35" i="1"/>
  <c r="AJ35" i="1"/>
  <c r="AI35" i="1"/>
  <c r="AH35" i="1"/>
  <c r="AA35" i="1"/>
  <c r="X35" i="1"/>
  <c r="Y35" i="1" s="1"/>
  <c r="W35" i="1"/>
  <c r="U35" i="1"/>
  <c r="T35" i="1"/>
  <c r="AF35" i="1" s="1"/>
  <c r="S35" i="1"/>
  <c r="Q35" i="1"/>
  <c r="P35" i="1"/>
  <c r="O35" i="1"/>
  <c r="N35" i="1"/>
  <c r="L35" i="1"/>
  <c r="E35" i="1"/>
  <c r="AJ34" i="1"/>
  <c r="AK34" i="1" s="1"/>
  <c r="AI34" i="1"/>
  <c r="Z34" i="1"/>
  <c r="X34" i="1"/>
  <c r="W34" i="1"/>
  <c r="U34" i="1"/>
  <c r="T34" i="1"/>
  <c r="AF34" i="1" s="1"/>
  <c r="S34" i="1"/>
  <c r="Q34" i="1"/>
  <c r="P34" i="1"/>
  <c r="AH34" i="1" s="1"/>
  <c r="O34" i="1"/>
  <c r="Y34" i="1" s="1"/>
  <c r="N34" i="1"/>
  <c r="L34" i="1"/>
  <c r="E34" i="1"/>
  <c r="AK33" i="1"/>
  <c r="AJ33" i="1"/>
  <c r="AI33" i="1"/>
  <c r="AH33" i="1"/>
  <c r="AA33" i="1"/>
  <c r="X33" i="1"/>
  <c r="Y33" i="1" s="1"/>
  <c r="W33" i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Z32" i="1"/>
  <c r="AD32" i="1" s="1"/>
  <c r="X32" i="1"/>
  <c r="W32" i="1"/>
  <c r="U32" i="1"/>
  <c r="T32" i="1"/>
  <c r="AF32" i="1" s="1"/>
  <c r="S32" i="1"/>
  <c r="Q32" i="1"/>
  <c r="P32" i="1"/>
  <c r="AH32" i="1" s="1"/>
  <c r="O32" i="1"/>
  <c r="Y32" i="1" s="1"/>
  <c r="N32" i="1"/>
  <c r="L32" i="1"/>
  <c r="E32" i="1"/>
  <c r="AK31" i="1"/>
  <c r="AJ31" i="1"/>
  <c r="AI31" i="1"/>
  <c r="AH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Z31" i="1" s="1"/>
  <c r="AD31" i="1" s="1"/>
  <c r="E31" i="1"/>
  <c r="AJ30" i="1"/>
  <c r="AK30" i="1" s="1"/>
  <c r="AI30" i="1"/>
  <c r="AF30" i="1"/>
  <c r="AD30" i="1"/>
  <c r="Z30" i="1"/>
  <c r="X30" i="1"/>
  <c r="W30" i="1"/>
  <c r="AA30" i="1" s="1"/>
  <c r="U30" i="1"/>
  <c r="T30" i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AB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Z29" i="1" s="1"/>
  <c r="AD29" i="1" s="1"/>
  <c r="E29" i="1"/>
  <c r="AJ28" i="1"/>
  <c r="AK28" i="1" s="1"/>
  <c r="AI28" i="1"/>
  <c r="AF28" i="1"/>
  <c r="AD28" i="1"/>
  <c r="Z28" i="1"/>
  <c r="X28" i="1"/>
  <c r="W28" i="1"/>
  <c r="AA28" i="1" s="1"/>
  <c r="U28" i="1"/>
  <c r="T28" i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AA27" i="1"/>
  <c r="X27" i="1"/>
  <c r="Y27" i="1" s="1"/>
  <c r="W27" i="1"/>
  <c r="U27" i="1"/>
  <c r="T27" i="1"/>
  <c r="AF27" i="1" s="1"/>
  <c r="S27" i="1"/>
  <c r="Q27" i="1"/>
  <c r="P27" i="1"/>
  <c r="O27" i="1"/>
  <c r="N27" i="1"/>
  <c r="L27" i="1"/>
  <c r="E27" i="1"/>
  <c r="AJ26" i="1"/>
  <c r="AK26" i="1" s="1"/>
  <c r="AI26" i="1"/>
  <c r="Z26" i="1"/>
  <c r="X26" i="1"/>
  <c r="W26" i="1"/>
  <c r="U26" i="1"/>
  <c r="T26" i="1"/>
  <c r="AF26" i="1" s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AA25" i="1"/>
  <c r="X25" i="1"/>
  <c r="Y25" i="1" s="1"/>
  <c r="W25" i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I24" i="1"/>
  <c r="Z24" i="1"/>
  <c r="X24" i="1"/>
  <c r="W24" i="1"/>
  <c r="U24" i="1"/>
  <c r="T24" i="1"/>
  <c r="AF24" i="1" s="1"/>
  <c r="S24" i="1"/>
  <c r="Q24" i="1"/>
  <c r="P24" i="1"/>
  <c r="AH24" i="1" s="1"/>
  <c r="O24" i="1"/>
  <c r="Y24" i="1" s="1"/>
  <c r="N24" i="1"/>
  <c r="L24" i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AD23" i="1" s="1"/>
  <c r="E23" i="1"/>
  <c r="AJ22" i="1"/>
  <c r="AK22" i="1" s="1"/>
  <c r="AI22" i="1"/>
  <c r="AF22" i="1"/>
  <c r="AD22" i="1"/>
  <c r="Z22" i="1"/>
  <c r="X22" i="1"/>
  <c r="W22" i="1"/>
  <c r="AA22" i="1" s="1"/>
  <c r="U22" i="1"/>
  <c r="T22" i="1"/>
  <c r="S22" i="1"/>
  <c r="Q22" i="1"/>
  <c r="P22" i="1"/>
  <c r="AH22" i="1" s="1"/>
  <c r="O22" i="1"/>
  <c r="Y22" i="1" s="1"/>
  <c r="N22" i="1"/>
  <c r="L22" i="1"/>
  <c r="E22" i="1"/>
  <c r="AK21" i="1"/>
  <c r="AJ21" i="1"/>
  <c r="AI21" i="1"/>
  <c r="AH21" i="1"/>
  <c r="AB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L21" i="1"/>
  <c r="Z21" i="1" s="1"/>
  <c r="AD21" i="1" s="1"/>
  <c r="E21" i="1"/>
  <c r="AJ20" i="1"/>
  <c r="AK20" i="1" s="1"/>
  <c r="AI20" i="1"/>
  <c r="AF20" i="1"/>
  <c r="AD20" i="1"/>
  <c r="Z20" i="1"/>
  <c r="X20" i="1"/>
  <c r="W20" i="1"/>
  <c r="AA20" i="1" s="1"/>
  <c r="U20" i="1"/>
  <c r="T20" i="1"/>
  <c r="S20" i="1"/>
  <c r="Q20" i="1"/>
  <c r="P20" i="1"/>
  <c r="AH20" i="1" s="1"/>
  <c r="O20" i="1"/>
  <c r="Y20" i="1" s="1"/>
  <c r="N20" i="1"/>
  <c r="L20" i="1"/>
  <c r="E20" i="1"/>
  <c r="AK19" i="1"/>
  <c r="AJ19" i="1"/>
  <c r="AI19" i="1"/>
  <c r="AH19" i="1"/>
  <c r="AA19" i="1"/>
  <c r="X19" i="1"/>
  <c r="Y19" i="1" s="1"/>
  <c r="W19" i="1"/>
  <c r="U19" i="1"/>
  <c r="T19" i="1"/>
  <c r="AF19" i="1" s="1"/>
  <c r="S19" i="1"/>
  <c r="Q19" i="1"/>
  <c r="P19" i="1"/>
  <c r="O19" i="1"/>
  <c r="N19" i="1"/>
  <c r="L19" i="1"/>
  <c r="E19" i="1"/>
  <c r="AJ18" i="1"/>
  <c r="AK18" i="1" s="1"/>
  <c r="AI18" i="1"/>
  <c r="Z18" i="1"/>
  <c r="X18" i="1"/>
  <c r="W18" i="1"/>
  <c r="U18" i="1"/>
  <c r="T18" i="1"/>
  <c r="AF18" i="1" s="1"/>
  <c r="S18" i="1"/>
  <c r="Q18" i="1"/>
  <c r="P18" i="1"/>
  <c r="AH18" i="1" s="1"/>
  <c r="O18" i="1"/>
  <c r="Y18" i="1" s="1"/>
  <c r="N18" i="1"/>
  <c r="L18" i="1"/>
  <c r="E18" i="1"/>
  <c r="AK17" i="1"/>
  <c r="AJ17" i="1"/>
  <c r="AI17" i="1"/>
  <c r="AH17" i="1"/>
  <c r="AA17" i="1"/>
  <c r="X17" i="1"/>
  <c r="Y17" i="1" s="1"/>
  <c r="W17" i="1"/>
  <c r="U17" i="1"/>
  <c r="T17" i="1"/>
  <c r="AF17" i="1" s="1"/>
  <c r="S17" i="1"/>
  <c r="Q17" i="1"/>
  <c r="P17" i="1"/>
  <c r="O17" i="1"/>
  <c r="N17" i="1"/>
  <c r="L17" i="1"/>
  <c r="E17" i="1"/>
  <c r="AJ16" i="1"/>
  <c r="AK16" i="1" s="1"/>
  <c r="AI16" i="1"/>
  <c r="Z16" i="1"/>
  <c r="X16" i="1"/>
  <c r="W16" i="1"/>
  <c r="U16" i="1"/>
  <c r="T16" i="1"/>
  <c r="AF16" i="1" s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AD15" i="1" s="1"/>
  <c r="E15" i="1"/>
  <c r="AJ14" i="1"/>
  <c r="AK14" i="1" s="1"/>
  <c r="AI14" i="1"/>
  <c r="AF14" i="1"/>
  <c r="AD14" i="1"/>
  <c r="Z14" i="1"/>
  <c r="X14" i="1"/>
  <c r="W14" i="1"/>
  <c r="AA14" i="1" s="1"/>
  <c r="U14" i="1"/>
  <c r="T14" i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AB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AD13" i="1" s="1"/>
  <c r="E13" i="1"/>
  <c r="AJ12" i="1"/>
  <c r="AK12" i="1" s="1"/>
  <c r="AI12" i="1"/>
  <c r="AF12" i="1"/>
  <c r="AD12" i="1"/>
  <c r="Z12" i="1"/>
  <c r="X12" i="1"/>
  <c r="W12" i="1"/>
  <c r="AA12" i="1" s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A11" i="1"/>
  <c r="X11" i="1"/>
  <c r="W11" i="1"/>
  <c r="U11" i="1"/>
  <c r="T11" i="1"/>
  <c r="AF11" i="1" s="1"/>
  <c r="S11" i="1"/>
  <c r="Q11" i="1"/>
  <c r="P11" i="1"/>
  <c r="AH11" i="1" s="1"/>
  <c r="O11" i="1"/>
  <c r="N11" i="1"/>
  <c r="L11" i="1"/>
  <c r="E11" i="1"/>
  <c r="AK10" i="1"/>
  <c r="AJ10" i="1"/>
  <c r="AI10" i="1"/>
  <c r="AH10" i="1"/>
  <c r="AF10" i="1"/>
  <c r="X10" i="1"/>
  <c r="Y10" i="1" s="1"/>
  <c r="W10" i="1"/>
  <c r="AA10" i="1" s="1"/>
  <c r="U10" i="1"/>
  <c r="T10" i="1"/>
  <c r="S10" i="1"/>
  <c r="Q10" i="1"/>
  <c r="P10" i="1"/>
  <c r="O10" i="1"/>
  <c r="N10" i="1"/>
  <c r="L10" i="1"/>
  <c r="Z10" i="1" s="1"/>
  <c r="E10" i="1"/>
  <c r="AJ9" i="1"/>
  <c r="AK9" i="1" s="1"/>
  <c r="AI9" i="1"/>
  <c r="AD9" i="1"/>
  <c r="Z9" i="1"/>
  <c r="AB9" i="1" s="1"/>
  <c r="X9" i="1"/>
  <c r="W9" i="1"/>
  <c r="AA9" i="1" s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AF8" i="1"/>
  <c r="X8" i="1"/>
  <c r="Y8" i="1" s="1"/>
  <c r="W8" i="1"/>
  <c r="AA8" i="1" s="1"/>
  <c r="U8" i="1"/>
  <c r="T8" i="1"/>
  <c r="S8" i="1"/>
  <c r="Q8" i="1"/>
  <c r="P8" i="1"/>
  <c r="O8" i="1"/>
  <c r="N8" i="1"/>
  <c r="L8" i="1"/>
  <c r="Z8" i="1" s="1"/>
  <c r="E8" i="1"/>
  <c r="AJ7" i="1"/>
  <c r="AK7" i="1" s="1"/>
  <c r="AI7" i="1"/>
  <c r="AD7" i="1"/>
  <c r="Z7" i="1"/>
  <c r="AB7" i="1" s="1"/>
  <c r="X7" i="1"/>
  <c r="W7" i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AF6" i="1"/>
  <c r="X6" i="1"/>
  <c r="Y6" i="1" s="1"/>
  <c r="W6" i="1"/>
  <c r="AA6" i="1" s="1"/>
  <c r="U6" i="1"/>
  <c r="T6" i="1"/>
  <c r="S6" i="1"/>
  <c r="Q6" i="1"/>
  <c r="P6" i="1"/>
  <c r="O6" i="1"/>
  <c r="N6" i="1"/>
  <c r="L6" i="1"/>
  <c r="Z6" i="1" s="1"/>
  <c r="E6" i="1"/>
  <c r="AJ5" i="1"/>
  <c r="AK5" i="1" s="1"/>
  <c r="AI5" i="1"/>
  <c r="AD5" i="1"/>
  <c r="Z5" i="1"/>
  <c r="AB5" i="1" s="1"/>
  <c r="X5" i="1"/>
  <c r="W5" i="1"/>
  <c r="AA5" i="1" s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AF4" i="1"/>
  <c r="AA4" i="1"/>
  <c r="X4" i="1"/>
  <c r="Y4" i="1" s="1"/>
  <c r="W4" i="1"/>
  <c r="U4" i="1"/>
  <c r="T4" i="1"/>
  <c r="S4" i="1"/>
  <c r="Q4" i="1"/>
  <c r="P4" i="1"/>
  <c r="O4" i="1"/>
  <c r="N4" i="1"/>
  <c r="L4" i="1"/>
  <c r="Z4" i="1" s="1"/>
  <c r="E4" i="1"/>
  <c r="AJ3" i="1"/>
  <c r="AK3" i="1" s="1"/>
  <c r="AI3" i="1"/>
  <c r="AD3" i="1"/>
  <c r="Z3" i="1"/>
  <c r="AB3" i="1" s="1"/>
  <c r="X3" i="1"/>
  <c r="W3" i="1"/>
  <c r="U3" i="1"/>
  <c r="T3" i="1"/>
  <c r="AF3" i="1" s="1"/>
  <c r="S3" i="1"/>
  <c r="Q3" i="1"/>
  <c r="P3" i="1"/>
  <c r="AH3" i="1" s="1"/>
  <c r="O3" i="1"/>
  <c r="Y3" i="1" s="1"/>
  <c r="N3" i="1"/>
  <c r="L3" i="1"/>
  <c r="E3" i="1"/>
  <c r="AA3" i="1" l="1"/>
  <c r="AD4" i="1"/>
  <c r="AB4" i="1"/>
  <c r="AG4" i="1"/>
  <c r="AB6" i="1"/>
  <c r="AG6" i="1"/>
  <c r="AD6" i="1"/>
  <c r="AA7" i="1"/>
  <c r="AG10" i="1"/>
  <c r="AD10" i="1"/>
  <c r="AB10" i="1"/>
  <c r="AD8" i="1"/>
  <c r="AB8" i="1"/>
  <c r="AG8" i="1"/>
  <c r="AG15" i="1"/>
  <c r="AG18" i="1"/>
  <c r="AB18" i="1"/>
  <c r="AG23" i="1"/>
  <c r="AG26" i="1"/>
  <c r="AB26" i="1"/>
  <c r="AG34" i="1"/>
  <c r="AB34" i="1"/>
  <c r="AG42" i="1"/>
  <c r="AB42" i="1"/>
  <c r="AG13" i="1"/>
  <c r="AG16" i="1"/>
  <c r="AB16" i="1"/>
  <c r="AD18" i="1"/>
  <c r="AG24" i="1"/>
  <c r="AB24" i="1"/>
  <c r="AA26" i="1"/>
  <c r="AG29" i="1"/>
  <c r="AD34" i="1"/>
  <c r="AG37" i="1"/>
  <c r="AG40" i="1"/>
  <c r="AB40" i="1"/>
  <c r="AA42" i="1"/>
  <c r="AD42" i="1"/>
  <c r="AG3" i="1"/>
  <c r="AG5" i="1"/>
  <c r="AG7" i="1"/>
  <c r="AG9" i="1"/>
  <c r="Z11" i="1"/>
  <c r="AG14" i="1"/>
  <c r="AB14" i="1"/>
  <c r="AA16" i="1"/>
  <c r="AD16" i="1"/>
  <c r="Z19" i="1"/>
  <c r="AG22" i="1"/>
  <c r="AB22" i="1"/>
  <c r="AA24" i="1"/>
  <c r="AD24" i="1"/>
  <c r="Z27" i="1"/>
  <c r="AG30" i="1"/>
  <c r="AB30" i="1"/>
  <c r="AA32" i="1"/>
  <c r="Z35" i="1"/>
  <c r="AG38" i="1"/>
  <c r="AB38" i="1"/>
  <c r="AA40" i="1"/>
  <c r="AD40" i="1"/>
  <c r="Z43" i="1"/>
  <c r="AG31" i="1"/>
  <c r="AG39" i="1"/>
  <c r="AA18" i="1"/>
  <c r="AG21" i="1"/>
  <c r="AD26" i="1"/>
  <c r="AG32" i="1"/>
  <c r="AB32" i="1"/>
  <c r="AA34" i="1"/>
  <c r="Y11" i="1"/>
  <c r="AG12" i="1"/>
  <c r="AB12" i="1"/>
  <c r="AB15" i="1"/>
  <c r="Z17" i="1"/>
  <c r="AG20" i="1"/>
  <c r="AB20" i="1"/>
  <c r="AB23" i="1"/>
  <c r="Z25" i="1"/>
  <c r="AG28" i="1"/>
  <c r="AB28" i="1"/>
  <c r="AB31" i="1"/>
  <c r="Z33" i="1"/>
  <c r="AG36" i="1"/>
  <c r="AB36" i="1"/>
  <c r="AB39" i="1"/>
  <c r="Z41" i="1"/>
  <c r="AG44" i="1"/>
  <c r="AB44" i="1"/>
  <c r="AD41" i="1" l="1"/>
  <c r="AG41" i="1"/>
  <c r="AB41" i="1"/>
  <c r="AD25" i="1"/>
  <c r="AG25" i="1"/>
  <c r="AB25" i="1"/>
  <c r="AD11" i="1"/>
  <c r="AG11" i="1"/>
  <c r="AB11" i="1"/>
  <c r="AD19" i="1"/>
  <c r="AG19" i="1"/>
  <c r="AB19" i="1"/>
  <c r="AD33" i="1"/>
  <c r="AG33" i="1"/>
  <c r="AB33" i="1"/>
  <c r="AD17" i="1"/>
  <c r="AG17" i="1"/>
  <c r="AB17" i="1"/>
  <c r="AD43" i="1"/>
  <c r="AG43" i="1"/>
  <c r="AB43" i="1"/>
  <c r="AD35" i="1"/>
  <c r="AG35" i="1"/>
  <c r="AB35" i="1"/>
  <c r="AD27" i="1"/>
  <c r="AB27" i="1"/>
  <c r="AG27" i="1"/>
</calcChain>
</file>

<file path=xl/sharedStrings.xml><?xml version="1.0" encoding="utf-8"?>
<sst xmlns="http://schemas.openxmlformats.org/spreadsheetml/2006/main" count="733" uniqueCount="436">
  <si>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</si>
  <si>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</si>
  <si>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</si>
  <si>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</si>
  <si>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</si>
  <si>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</si>
  <si>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</si>
  <si>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</si>
  <si>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</si>
  <si>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</si>
  <si>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</si>
  <si>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</si>
  <si>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</si>
  <si>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</si>
  <si>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</si>
  <si>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</si>
  <si>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</si>
  <si>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</si>
  <si>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</si>
  <si>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</si>
  <si>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</si>
  <si>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</si>
  <si>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</si>
  <si>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</si>
  <si>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</si>
  <si>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</si>
  <si>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</si>
  <si>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</si>
  <si>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</si>
  <si>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</si>
  <si>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</si>
  <si>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</si>
  <si>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</si>
  <si>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</si>
  <si>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</si>
  <si>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</si>
  <si>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</si>
  <si>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</si>
  <si>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</si>
  <si>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</si>
  <si>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</si>
  <si>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</si>
  <si>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</si>
  <si>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</si>
  <si>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</si>
  <si>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</si>
  <si>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</si>
  <si>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</si>
  <si>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</si>
  <si>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</si>
  <si>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</si>
  <si>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</si>
  <si>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</si>
  <si>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</si>
  <si>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</si>
  <si>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</si>
  <si>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</si>
  <si>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</si>
  <si>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</si>
  <si>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</si>
  <si>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</si>
  <si>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</si>
  <si>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</si>
  <si>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</si>
  <si>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</si>
  <si>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</si>
  <si>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</si>
  <si>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</si>
  <si>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</si>
  <si>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</si>
  <si>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</si>
  <si>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</si>
  <si>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</si>
  <si>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</si>
  <si>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</si>
  <si>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</si>
  <si>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</si>
  <si>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</si>
  <si>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</si>
  <si>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</si>
  <si>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</si>
  <si>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</si>
  <si>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</si>
  <si>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</si>
  <si>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</si>
  <si>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</si>
  <si>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</si>
  <si>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</si>
  <si>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</si>
  <si>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</si>
  <si>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</si>
  <si>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</si>
  <si>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</si>
  <si>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</si>
  <si>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</si>
  <si>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</si>
  <si>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</si>
  <si>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</si>
  <si>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</si>
  <si>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</si>
  <si>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</si>
  <si>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</si>
  <si>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</si>
  <si>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</si>
  <si>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</si>
  <si>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</si>
  <si>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</si>
  <si>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</si>
  <si>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</si>
  <si>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</si>
  <si>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</si>
  <si>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</si>
  <si>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</si>
  <si>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</si>
  <si>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</si>
  <si>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</si>
  <si>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</si>
  <si>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</si>
  <si>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</si>
  <si>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</si>
  <si>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</si>
  <si>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</si>
  <si>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</si>
  <si>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</si>
  <si>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</si>
  <si>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</si>
  <si>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</si>
  <si>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</si>
  <si>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</si>
  <si>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</si>
  <si>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</si>
  <si>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SUGAR CREEK LAKE DAM</t>
  </si>
  <si>
    <t>MO10005</t>
  </si>
  <si>
    <t>ND</t>
  </si>
  <si>
    <t>1.248</t>
  </si>
  <si>
    <t>10280203000964</t>
  </si>
  <si>
    <t>Surface area from NHD</t>
  </si>
  <si>
    <t>LAKE THUNDERHEAD DAM</t>
  </si>
  <si>
    <t>MO10007</t>
  </si>
  <si>
    <t>3.48</t>
  </si>
  <si>
    <t>Lake Thunderhead</t>
  </si>
  <si>
    <t>10280201002059</t>
  </si>
  <si>
    <t>25084</t>
  </si>
  <si>
    <t>10280201</t>
  </si>
  <si>
    <t>0.37</t>
  </si>
  <si>
    <t>10280201032</t>
  </si>
  <si>
    <t>25925</t>
  </si>
  <si>
    <t>LAKE JACOMO DAM</t>
  </si>
  <si>
    <t>MO10045</t>
  </si>
  <si>
    <t>4.041</t>
  </si>
  <si>
    <t>Lake Jacomo</t>
  </si>
  <si>
    <t>10300101004068</t>
  </si>
  <si>
    <t>FOREST LAKE DAM</t>
  </si>
  <si>
    <t>MO10128</t>
  </si>
  <si>
    <t>2.349</t>
  </si>
  <si>
    <t>Forest Lake</t>
  </si>
  <si>
    <t>10280202001427</t>
  </si>
  <si>
    <t>THOMAS HILL RESERVOIR DAM</t>
  </si>
  <si>
    <t>MO10134</t>
  </si>
  <si>
    <t>16.251</t>
  </si>
  <si>
    <t>10280203002962</t>
  </si>
  <si>
    <t>25110</t>
  </si>
  <si>
    <t>10280203</t>
  </si>
  <si>
    <t>1.31</t>
  </si>
  <si>
    <t>10280203010</t>
  </si>
  <si>
    <t>25952</t>
  </si>
  <si>
    <t>LOCK &amp; DAM 24</t>
  </si>
  <si>
    <t>MISS RIVER</t>
  </si>
  <si>
    <t>MO10300</t>
  </si>
  <si>
    <t>Surface area from NID</t>
  </si>
  <si>
    <t>LOCK &amp; DAM 25</t>
  </si>
  <si>
    <t>MO10301</t>
  </si>
  <si>
    <t>MISSISSIPPI RIVER DAM 20</t>
  </si>
  <si>
    <t>POOL 20</t>
  </si>
  <si>
    <t>MO10303</t>
  </si>
  <si>
    <t>MISSISSIPPI RIVER DAM 22</t>
  </si>
  <si>
    <t>POOL 22</t>
  </si>
  <si>
    <t>MO10305</t>
  </si>
  <si>
    <t>LEVEE 2-SOUTH POOL</t>
  </si>
  <si>
    <t>MO10306</t>
  </si>
  <si>
    <t>1.066</t>
  </si>
  <si>
    <t>South Lake</t>
  </si>
  <si>
    <t>10280103025807</t>
  </si>
  <si>
    <t>LEVEE 3-SILVER LAKE</t>
  </si>
  <si>
    <t>MO10307</t>
  </si>
  <si>
    <t>7.387</t>
  </si>
  <si>
    <t>10280103003038</t>
  </si>
  <si>
    <t>25041</t>
  </si>
  <si>
    <t>10280103</t>
  </si>
  <si>
    <t>1.02</t>
  </si>
  <si>
    <t>10280103011</t>
  </si>
  <si>
    <t>25881</t>
  </si>
  <si>
    <t>LEVEE 5-SWAN LAKE</t>
  </si>
  <si>
    <t>MO10308</t>
  </si>
  <si>
    <t>3.782</t>
  </si>
  <si>
    <t>10280103003035</t>
  </si>
  <si>
    <t>LAKE VIKING DAM</t>
  </si>
  <si>
    <t>MO10414</t>
  </si>
  <si>
    <t>2.236</t>
  </si>
  <si>
    <t>Lake Viking</t>
  </si>
  <si>
    <t>10280101002699</t>
  </si>
  <si>
    <t>LAKE ST. LOUIS DAM</t>
  </si>
  <si>
    <t>MO10545</t>
  </si>
  <si>
    <t>1.798</t>
  </si>
  <si>
    <t>151.8</t>
  </si>
  <si>
    <t>Lake Saint Louis</t>
  </si>
  <si>
    <t>7110009000991</t>
  </si>
  <si>
    <t>19671</t>
  </si>
  <si>
    <t>7110009</t>
  </si>
  <si>
    <t>1.17</t>
  </si>
  <si>
    <t>7110009009</t>
  </si>
  <si>
    <t>20399</t>
  </si>
  <si>
    <t>LONG BRANCH DAM</t>
  </si>
  <si>
    <t>LONG BRANCH LAKE</t>
  </si>
  <si>
    <t>MO11176</t>
  </si>
  <si>
    <t>10.877</t>
  </si>
  <si>
    <t>10280203000928</t>
  </si>
  <si>
    <t>25106</t>
  </si>
  <si>
    <t>1.06</t>
  </si>
  <si>
    <t>10280203006</t>
  </si>
  <si>
    <t>25948</t>
  </si>
  <si>
    <t>SMITHVILLE DAM</t>
  </si>
  <si>
    <t>SMITHVILLE LAKE</t>
  </si>
  <si>
    <t>MO12084</t>
  </si>
  <si>
    <t>30.336</t>
  </si>
  <si>
    <t>10240012001379</t>
  </si>
  <si>
    <t>23955</t>
  </si>
  <si>
    <t>10240012</t>
  </si>
  <si>
    <t>1.34</t>
  </si>
  <si>
    <t>10240012002</t>
  </si>
  <si>
    <t>24790</t>
  </si>
  <si>
    <t>BLUE SPRINGS DAM</t>
  </si>
  <si>
    <t>BLUE SPRINGS LAKE</t>
  </si>
  <si>
    <t>MO12099</t>
  </si>
  <si>
    <t>2.601</t>
  </si>
  <si>
    <t>10300101021155</t>
  </si>
  <si>
    <t>25463</t>
  </si>
  <si>
    <t>10300101</t>
  </si>
  <si>
    <t>0.52</t>
  </si>
  <si>
    <t>10300101040</t>
  </si>
  <si>
    <t>26311</t>
  </si>
  <si>
    <t>LAKE SPRINGFIELD DAM</t>
  </si>
  <si>
    <t>MO20023</t>
  </si>
  <si>
    <t>1.186</t>
  </si>
  <si>
    <t>348.2</t>
  </si>
  <si>
    <t>Lake Springfield</t>
  </si>
  <si>
    <t>11010002002072</t>
  </si>
  <si>
    <t>36886</t>
  </si>
  <si>
    <t>11010002</t>
  </si>
  <si>
    <t>1.13</t>
  </si>
  <si>
    <t>11010002012</t>
  </si>
  <si>
    <t>37836</t>
  </si>
  <si>
    <t>FELLOWS LAKE DAM</t>
  </si>
  <si>
    <t>MO20036</t>
  </si>
  <si>
    <t>3.24</t>
  </si>
  <si>
    <t>384.4</t>
  </si>
  <si>
    <t>Fellows Lake</t>
  </si>
  <si>
    <t>10290106002227</t>
  </si>
  <si>
    <t>25893</t>
  </si>
  <si>
    <t>10290106</t>
  </si>
  <si>
    <t>10290106073</t>
  </si>
  <si>
    <t>26749</t>
  </si>
  <si>
    <t>LAKE LOTAWANA DAM</t>
  </si>
  <si>
    <t>MO20040</t>
  </si>
  <si>
    <t>1.972</t>
  </si>
  <si>
    <t>Lake Lotawana</t>
  </si>
  <si>
    <t>10300101004082</t>
  </si>
  <si>
    <t>25466</t>
  </si>
  <si>
    <t>0.63</t>
  </si>
  <si>
    <t>10300101044</t>
  </si>
  <si>
    <t>26314</t>
  </si>
  <si>
    <t>EDWIN A. PAPE LAKE DAM</t>
  </si>
  <si>
    <t>MO20043</t>
  </si>
  <si>
    <t>1.062</t>
  </si>
  <si>
    <t>215.5</t>
  </si>
  <si>
    <t>Edwin A Pape Lake</t>
  </si>
  <si>
    <t>10300104002697</t>
  </si>
  <si>
    <t>ATKINSON LAKE DAM</t>
  </si>
  <si>
    <t>MO20055</t>
  </si>
  <si>
    <t>1.757</t>
  </si>
  <si>
    <t>Schell-Osage Reservoir Number 2</t>
  </si>
  <si>
    <t>10290105001221</t>
  </si>
  <si>
    <t>HARRISONVILLE CITY LAKE DAM</t>
  </si>
  <si>
    <t>MO20077</t>
  </si>
  <si>
    <t>1.698</t>
  </si>
  <si>
    <t>10290108002724</t>
  </si>
  <si>
    <t>MONTROSE LAKE DAM</t>
  </si>
  <si>
    <t>MO20151</t>
  </si>
  <si>
    <t>5.847</t>
  </si>
  <si>
    <t>10290108017213</t>
  </si>
  <si>
    <t>25311</t>
  </si>
  <si>
    <t>10290108</t>
  </si>
  <si>
    <t>0.8</t>
  </si>
  <si>
    <t>10290108046</t>
  </si>
  <si>
    <t>26154</t>
  </si>
  <si>
    <t>LAKEWOOD-WEST DAM</t>
  </si>
  <si>
    <t>MO20242</t>
  </si>
  <si>
    <t>1.128</t>
  </si>
  <si>
    <t>Lakewood Lake East</t>
  </si>
  <si>
    <t>10300101021440</t>
  </si>
  <si>
    <t>LAKE WINNEBAGO DAM</t>
  </si>
  <si>
    <t>MO20312</t>
  </si>
  <si>
    <t>1.099</t>
  </si>
  <si>
    <t>10290108007815</t>
  </si>
  <si>
    <t>25293</t>
  </si>
  <si>
    <t>0.66</t>
  </si>
  <si>
    <t>10290108025</t>
  </si>
  <si>
    <t>26136</t>
  </si>
  <si>
    <t>LAKEWOOD-EAST DAM</t>
  </si>
  <si>
    <t>MO20373</t>
  </si>
  <si>
    <t>HARRY S TRUMAN DAM</t>
  </si>
  <si>
    <t>HARRY S. TRUMAN RESERVOIR</t>
  </si>
  <si>
    <t>MO20725</t>
  </si>
  <si>
    <t>96.511</t>
  </si>
  <si>
    <t>Harry S Truman Reservoir</t>
  </si>
  <si>
    <t>10290105006328</t>
  </si>
  <si>
    <t>25612</t>
  </si>
  <si>
    <t>10290107</t>
  </si>
  <si>
    <t>1.43</t>
  </si>
  <si>
    <t>10290107001</t>
  </si>
  <si>
    <t>26498</t>
  </si>
  <si>
    <t>OSAGE</t>
  </si>
  <si>
    <t>BAGNELL DAM</t>
  </si>
  <si>
    <t>MO30014</t>
  </si>
  <si>
    <t>185.345</t>
  </si>
  <si>
    <t>Lake of the Ozarks</t>
  </si>
  <si>
    <t>10290109005185</t>
  </si>
  <si>
    <t>25313</t>
  </si>
  <si>
    <t>10290109</t>
  </si>
  <si>
    <t>1.59</t>
  </si>
  <si>
    <t>10290109024</t>
  </si>
  <si>
    <t>26156</t>
  </si>
  <si>
    <t>NIMS LAKE DAM</t>
  </si>
  <si>
    <t>MO30064</t>
  </si>
  <si>
    <t>1.017</t>
  </si>
  <si>
    <t>258.2</t>
  </si>
  <si>
    <t>Eugene D Nims Lake</t>
  </si>
  <si>
    <t>8020202001957</t>
  </si>
  <si>
    <t>INDIAN HILLS LAKE DAM</t>
  </si>
  <si>
    <t>MO30075</t>
  </si>
  <si>
    <t>1.127</t>
  </si>
  <si>
    <t>Indian Lake</t>
  </si>
  <si>
    <t>7140103001388</t>
  </si>
  <si>
    <t>20080</t>
  </si>
  <si>
    <t>7140103</t>
  </si>
  <si>
    <t>1.03</t>
  </si>
  <si>
    <t>7140103009</t>
  </si>
  <si>
    <t>20814</t>
  </si>
  <si>
    <t>BUICK TAILINGS DAM</t>
  </si>
  <si>
    <t>MO30162</t>
  </si>
  <si>
    <t>1.046</t>
  </si>
  <si>
    <t>Amax Tailing Pond</t>
  </si>
  <si>
    <t>11010007007058</t>
  </si>
  <si>
    <t>STOCKTON DAM</t>
  </si>
  <si>
    <t>STOCKTON LAKE</t>
  </si>
  <si>
    <t>MO30200</t>
  </si>
  <si>
    <t>101.019</t>
  </si>
  <si>
    <t>Stockton Lake</t>
  </si>
  <si>
    <t>10290106002163</t>
  </si>
  <si>
    <t>25873</t>
  </si>
  <si>
    <t>0.5</t>
  </si>
  <si>
    <t>10290106057</t>
  </si>
  <si>
    <t>26739</t>
  </si>
  <si>
    <t>POMME DE TERRE DAM</t>
  </si>
  <si>
    <t>POMME DE TERRE LAKE</t>
  </si>
  <si>
    <t>MO30201</t>
  </si>
  <si>
    <t>31.029</t>
  </si>
  <si>
    <t>256</t>
  </si>
  <si>
    <t>Pomme de Terre Lake</t>
  </si>
  <si>
    <t>10290107001045</t>
  </si>
  <si>
    <t>25280</t>
  </si>
  <si>
    <t>0.77</t>
  </si>
  <si>
    <t>10290107015</t>
  </si>
  <si>
    <t>26123</t>
  </si>
  <si>
    <t>TABLE ROCK DAM</t>
  </si>
  <si>
    <t>TABLE ROCK LAKE</t>
  </si>
  <si>
    <t>MO30202</t>
  </si>
  <si>
    <t>136.868</t>
  </si>
  <si>
    <t>Table Rock Lake</t>
  </si>
  <si>
    <t>11010001021232</t>
  </si>
  <si>
    <t>33944</t>
  </si>
  <si>
    <t>11010001</t>
  </si>
  <si>
    <t>1.98</t>
  </si>
  <si>
    <t>11010001012</t>
  </si>
  <si>
    <t>34844</t>
  </si>
  <si>
    <t>CLEARWATER DAM</t>
  </si>
  <si>
    <t>CLEARWATER LAKE</t>
  </si>
  <si>
    <t>MO30203</t>
  </si>
  <si>
    <t>6.616</t>
  </si>
  <si>
    <t>150.6</t>
  </si>
  <si>
    <t>Clearwater Lake</t>
  </si>
  <si>
    <t>11010007002961</t>
  </si>
  <si>
    <t>34089</t>
  </si>
  <si>
    <t>11010007</t>
  </si>
  <si>
    <t>1.62</t>
  </si>
  <si>
    <t>11010007004</t>
  </si>
  <si>
    <t>34993</t>
  </si>
  <si>
    <t>WAPPAPELLO DAM</t>
  </si>
  <si>
    <t>WAPPAPELLO LAKE</t>
  </si>
  <si>
    <t>MO30204</t>
  </si>
  <si>
    <t>22.964</t>
  </si>
  <si>
    <t>Lake Wappapello</t>
  </si>
  <si>
    <t>8020202002074</t>
  </si>
  <si>
    <t>21959</t>
  </si>
  <si>
    <t>8020202</t>
  </si>
  <si>
    <t>1.93</t>
  </si>
  <si>
    <t>8020202001</t>
  </si>
  <si>
    <t>22754</t>
  </si>
  <si>
    <t>LEADWOOD TAILINGS DAM</t>
  </si>
  <si>
    <t>MO30274</t>
  </si>
  <si>
    <t>1.728</t>
  </si>
  <si>
    <t>7140104003676</t>
  </si>
  <si>
    <t>EATON TAILINGS DAM</t>
  </si>
  <si>
    <t>MO31163</t>
  </si>
  <si>
    <t>SWAN LAKE LEVEE #3 DAM</t>
  </si>
  <si>
    <t>MO50001</t>
  </si>
  <si>
    <t>CLARENCE CANNON DAM</t>
  </si>
  <si>
    <t>MARK TWAIN LAKE</t>
  </si>
  <si>
    <t>MO82201</t>
  </si>
  <si>
    <t>35.653</t>
  </si>
  <si>
    <t>Mark Twain Lake</t>
  </si>
  <si>
    <t>7110007003303</t>
  </si>
  <si>
    <t>19645</t>
  </si>
  <si>
    <t>7110007</t>
  </si>
  <si>
    <t>1.49</t>
  </si>
  <si>
    <t>7110007004</t>
  </si>
  <si>
    <t>20370</t>
  </si>
  <si>
    <t>LONGVIEW DAM</t>
  </si>
  <si>
    <t>LONGVIEW LAKE</t>
  </si>
  <si>
    <t>MO82202</t>
  </si>
  <si>
    <t>3.86</t>
  </si>
  <si>
    <t>Little Blue River Lakes</t>
  </si>
  <si>
    <t>10300101023298</t>
  </si>
  <si>
    <t>25460</t>
  </si>
  <si>
    <t>10300101037</t>
  </si>
  <si>
    <t>26308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</si>
</sst>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4"/>
  <sheetViews>
    <sheetView tabSelected="1" workbookViewId="0">
      <selection sqref="A1:XFD1048576"/>
    </sheetView>
  </sheetViews>
  <sheetFormatPr defaultRowHeight="15" x14ac:dyDescent="0.25"/>
  <cols>
    <col min="1" max="1" width="10.85546875" customWidth="1"/>
    <col min="2" max="2" width="17" customWidth="1"/>
    <col min="4" max="4" width="16" customWidth="1"/>
    <col min="7" max="7" width="11.7109375" customWidth="1"/>
    <col min="8" max="8" width="23.42578125" customWidth="1"/>
    <col min="9" max="9" width="17.7109375" customWidth="1"/>
    <col min="10" max="10" width="14.85546875" customWidth="1"/>
    <col min="11" max="11" width="12" customWidth="1"/>
    <col min="12" max="12" width="15.85546875" customWidth="1"/>
    <col min="13" max="13" width="13.85546875" customWidth="1"/>
    <col min="14" max="14" width="17" customWidth="1"/>
    <col min="15" max="15" width="19.140625" customWidth="1"/>
    <col min="16" max="16" width="18.42578125" customWidth="1"/>
    <col min="17" max="17" width="21" customWidth="1"/>
    <col min="18" max="19" width="19.85546875" customWidth="1"/>
    <col min="20" max="20" width="20.7109375" customWidth="1"/>
    <col min="21" max="21" width="19.5703125" customWidth="1"/>
    <col min="22" max="22" width="19" customWidth="1"/>
    <col min="24" max="24" width="25.140625" customWidth="1"/>
    <col min="25" max="25" width="30.42578125" customWidth="1"/>
    <col min="26" max="26" width="12.7109375" customWidth="1"/>
    <col min="27" max="27" width="38.4257812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1957</v>
      </c>
      <c r="E3" s="2">
        <f t="shared" ref="E3:E44" si="0">2015-D3</f>
        <v>58</v>
      </c>
      <c r="F3" s="2">
        <v>0</v>
      </c>
      <c r="G3" s="2">
        <v>49</v>
      </c>
      <c r="H3" s="2">
        <v>6798</v>
      </c>
      <c r="I3" s="2">
        <v>4748</v>
      </c>
      <c r="J3" s="2">
        <v>2250</v>
      </c>
      <c r="K3" s="2">
        <v>4748</v>
      </c>
      <c r="L3" s="2">
        <f t="shared" ref="L3:L44" si="1">K3*43559.9</f>
        <v>206822405.20000002</v>
      </c>
      <c r="M3" s="2">
        <v>308.45968233000002</v>
      </c>
      <c r="N3" s="2">
        <f t="shared" ref="N3:N44" si="2">M3*43560</f>
        <v>13436503.762294801</v>
      </c>
      <c r="O3" s="2">
        <f t="shared" ref="O3:O44" si="3">M3*0.0015625</f>
        <v>0.48196825364062507</v>
      </c>
      <c r="P3" s="2">
        <f t="shared" ref="P3:P44" si="4">M3*4046.86</f>
        <v>1248293.1500339839</v>
      </c>
      <c r="Q3" s="2">
        <f t="shared" ref="Q3:Q44" si="5">M3*0.00404686</f>
        <v>1.248293150033984</v>
      </c>
      <c r="R3" s="2">
        <v>0</v>
      </c>
      <c r="S3" s="2">
        <f t="shared" ref="S3:S44" si="6">R3*2.58999</f>
        <v>0</v>
      </c>
      <c r="T3" s="2">
        <f t="shared" ref="T3:T44" si="7">R3*640</f>
        <v>0</v>
      </c>
      <c r="U3" s="2">
        <f t="shared" ref="U3:U44" si="8">R3*27880000</f>
        <v>0</v>
      </c>
      <c r="V3" s="2">
        <v>59915.652893999999</v>
      </c>
      <c r="W3" s="2">
        <f t="shared" ref="W3:W44" si="9">V3*0.0003048</f>
        <v>18.262291002091199</v>
      </c>
      <c r="X3" s="2">
        <f t="shared" ref="X3:X44" si="10">V3*0.000189394</f>
        <v>11.347665164206237</v>
      </c>
      <c r="Y3" s="2">
        <f t="shared" ref="Y3:Y44" si="11">X3/(2*(SQRT(3.1416*O3)))</f>
        <v>4.6109653249217182</v>
      </c>
      <c r="Z3" s="2">
        <f t="shared" ref="Z3:Z44" si="12">L3/N3</f>
        <v>15.392575989922332</v>
      </c>
      <c r="AA3" s="2">
        <f t="shared" ref="AA3:AA44" si="13">W3/AK3</f>
        <v>6.5802232534838021</v>
      </c>
      <c r="AB3" s="2" t="e">
        <f t="shared" ref="AB3:AB44" si="14">3*Z3/AC3</f>
        <v>#DIV/0!</v>
      </c>
      <c r="AC3" s="2">
        <v>0</v>
      </c>
      <c r="AD3" s="2" t="e">
        <f t="shared" ref="AD3:AD44" si="15">Z3/AC3</f>
        <v>#DIV/0!</v>
      </c>
      <c r="AE3" s="2" t="s">
        <v>133</v>
      </c>
      <c r="AF3" s="2">
        <f t="shared" ref="AF3:AF44" si="16">T3/M3</f>
        <v>0</v>
      </c>
      <c r="AG3" s="2">
        <f t="shared" ref="AG3:AG44" si="17">50*Z3*SQRT(3.1416)*(SQRT(N3))^-1</f>
        <v>0.37214622310943796</v>
      </c>
      <c r="AH3" s="2">
        <f t="shared" ref="AH3:AH44" si="18">P3/AJ3</f>
        <v>0.44978188180648204</v>
      </c>
      <c r="AI3" s="2">
        <f t="shared" ref="AI3:AI44" si="19">J3*43559.9</f>
        <v>98009775</v>
      </c>
      <c r="AJ3" s="2">
        <f t="shared" ref="AJ3:AJ44" si="20">J3*1233.48</f>
        <v>2775330</v>
      </c>
      <c r="AK3" s="2">
        <f t="shared" ref="AK3:AK44" si="21">AJ3/10^6</f>
        <v>2.7753299999999999</v>
      </c>
      <c r="AL3" s="2" t="s">
        <v>134</v>
      </c>
      <c r="AM3" s="2" t="s">
        <v>133</v>
      </c>
      <c r="AN3" s="2" t="s">
        <v>133</v>
      </c>
      <c r="AO3" s="2" t="s">
        <v>135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136</v>
      </c>
    </row>
    <row r="4" spans="1:99" s="2" customFormat="1" x14ac:dyDescent="0.25">
      <c r="A4" s="2" t="s">
        <v>137</v>
      </c>
      <c r="C4" s="2" t="s">
        <v>138</v>
      </c>
      <c r="D4" s="2">
        <v>1965</v>
      </c>
      <c r="E4" s="2">
        <f t="shared" si="0"/>
        <v>50</v>
      </c>
      <c r="F4" s="2">
        <v>0</v>
      </c>
      <c r="G4" s="2">
        <v>54</v>
      </c>
      <c r="H4" s="2">
        <v>9696</v>
      </c>
      <c r="I4" s="2">
        <v>27400</v>
      </c>
      <c r="J4" s="2">
        <v>1120</v>
      </c>
      <c r="K4" s="2">
        <v>27400</v>
      </c>
      <c r="L4" s="2">
        <f t="shared" si="1"/>
        <v>1193541260</v>
      </c>
      <c r="M4" s="2">
        <v>860.03596416000005</v>
      </c>
      <c r="N4" s="2">
        <f t="shared" si="2"/>
        <v>37463166.5988096</v>
      </c>
      <c r="O4" s="2">
        <f t="shared" si="3"/>
        <v>1.3438061940000001</v>
      </c>
      <c r="P4" s="2">
        <f t="shared" si="4"/>
        <v>3480445.1419205377</v>
      </c>
      <c r="Q4" s="2">
        <f t="shared" si="5"/>
        <v>3.480445141920538</v>
      </c>
      <c r="R4" s="2">
        <v>0</v>
      </c>
      <c r="S4" s="2">
        <f t="shared" si="6"/>
        <v>0</v>
      </c>
      <c r="T4" s="2">
        <f t="shared" si="7"/>
        <v>0</v>
      </c>
      <c r="U4" s="2">
        <f t="shared" si="8"/>
        <v>0</v>
      </c>
      <c r="V4" s="2">
        <v>137132.24622999999</v>
      </c>
      <c r="W4" s="2">
        <f t="shared" si="9"/>
        <v>41.797908650903992</v>
      </c>
      <c r="X4" s="2">
        <f t="shared" si="10"/>
        <v>25.97202464248462</v>
      </c>
      <c r="Y4" s="2">
        <f t="shared" si="11"/>
        <v>6.3202178364001673</v>
      </c>
      <c r="Z4" s="2">
        <f t="shared" si="12"/>
        <v>31.859059667367386</v>
      </c>
      <c r="AA4" s="2">
        <f t="shared" si="13"/>
        <v>30.255505801026356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>
        <v>9.7943999999999996</v>
      </c>
      <c r="AF4" s="2">
        <f t="shared" si="16"/>
        <v>0</v>
      </c>
      <c r="AG4" s="2">
        <f t="shared" si="17"/>
        <v>0.46129225179695127</v>
      </c>
      <c r="AH4" s="2">
        <f t="shared" si="18"/>
        <v>2.5193276788324042</v>
      </c>
      <c r="AI4" s="2">
        <f t="shared" si="19"/>
        <v>48787088</v>
      </c>
      <c r="AJ4" s="2">
        <f t="shared" si="20"/>
        <v>1381497.6</v>
      </c>
      <c r="AK4" s="2">
        <f t="shared" si="21"/>
        <v>1.3814976000000001</v>
      </c>
      <c r="AL4" s="2" t="s">
        <v>139</v>
      </c>
      <c r="AM4" s="2" t="s">
        <v>133</v>
      </c>
      <c r="AN4" s="2" t="s">
        <v>140</v>
      </c>
      <c r="AO4" s="2" t="s">
        <v>141</v>
      </c>
      <c r="AP4" s="2" t="s">
        <v>142</v>
      </c>
      <c r="AQ4" s="2" t="s">
        <v>143</v>
      </c>
      <c r="AR4" s="2" t="s">
        <v>144</v>
      </c>
      <c r="AS4" s="2">
        <v>1</v>
      </c>
      <c r="AT4" s="2" t="s">
        <v>145</v>
      </c>
      <c r="AU4" s="2" t="s">
        <v>146</v>
      </c>
      <c r="AV4" s="2">
        <v>9</v>
      </c>
      <c r="AW4" s="5">
        <v>88</v>
      </c>
      <c r="AX4" s="5">
        <v>12</v>
      </c>
      <c r="AY4" s="2">
        <v>0</v>
      </c>
      <c r="AZ4" s="5">
        <v>2.1</v>
      </c>
      <c r="BA4" s="5">
        <v>4.4000000000000004</v>
      </c>
      <c r="BB4" s="5">
        <v>0.2</v>
      </c>
      <c r="BC4" s="5">
        <v>1.1000000000000001</v>
      </c>
      <c r="BD4" s="5">
        <v>0.1</v>
      </c>
      <c r="BE4" s="5">
        <v>1</v>
      </c>
      <c r="BF4" s="5">
        <v>17.2</v>
      </c>
      <c r="BG4" s="2">
        <v>0</v>
      </c>
      <c r="BH4" s="5">
        <v>0.2</v>
      </c>
      <c r="BI4" s="2">
        <v>0</v>
      </c>
      <c r="BJ4" s="5">
        <v>2.4</v>
      </c>
      <c r="BK4" s="5">
        <v>54.5</v>
      </c>
      <c r="BL4" s="5">
        <v>16.7</v>
      </c>
      <c r="BM4" s="2">
        <v>0</v>
      </c>
      <c r="BN4" s="2">
        <v>0</v>
      </c>
      <c r="BO4" s="5">
        <v>4263</v>
      </c>
      <c r="BP4" s="5">
        <v>2032</v>
      </c>
      <c r="BQ4" s="5">
        <v>19</v>
      </c>
      <c r="BR4" s="5">
        <v>9</v>
      </c>
      <c r="BS4" s="5">
        <v>0.1</v>
      </c>
      <c r="BT4" s="5">
        <v>0.05</v>
      </c>
      <c r="BU4" s="5">
        <v>9141</v>
      </c>
      <c r="BV4" s="5">
        <v>40</v>
      </c>
      <c r="BW4" s="5">
        <v>0.21</v>
      </c>
      <c r="BX4" s="5">
        <v>29383</v>
      </c>
      <c r="BY4" s="5">
        <v>562</v>
      </c>
      <c r="BZ4" s="5">
        <v>129</v>
      </c>
      <c r="CA4" s="5">
        <v>2</v>
      </c>
      <c r="CB4" s="5">
        <v>3.54</v>
      </c>
      <c r="CC4" s="5">
        <v>7.0000000000000007E-2</v>
      </c>
      <c r="CD4" s="5">
        <v>4</v>
      </c>
      <c r="CE4" s="5">
        <v>4</v>
      </c>
      <c r="CF4" s="5">
        <v>51</v>
      </c>
      <c r="CG4" s="5">
        <v>26</v>
      </c>
      <c r="CH4" s="5">
        <v>26</v>
      </c>
      <c r="CI4" s="5">
        <v>3</v>
      </c>
      <c r="CJ4" s="5">
        <v>6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5">
        <v>2</v>
      </c>
      <c r="CQ4" s="5">
        <v>16</v>
      </c>
      <c r="CR4" s="5">
        <v>63</v>
      </c>
      <c r="CS4" s="5">
        <v>0.12503</v>
      </c>
      <c r="CT4" s="5">
        <v>2.716E-2</v>
      </c>
      <c r="CU4" s="2" t="s">
        <v>136</v>
      </c>
    </row>
    <row r="5" spans="1:99" s="2" customFormat="1" x14ac:dyDescent="0.25">
      <c r="A5" s="2" t="s">
        <v>147</v>
      </c>
      <c r="C5" s="2" t="s">
        <v>148</v>
      </c>
      <c r="D5" s="2">
        <v>1956</v>
      </c>
      <c r="E5" s="2">
        <f t="shared" si="0"/>
        <v>59</v>
      </c>
      <c r="F5" s="2">
        <v>0</v>
      </c>
      <c r="G5" s="2">
        <v>74</v>
      </c>
      <c r="H5" s="2">
        <v>43600</v>
      </c>
      <c r="I5" s="2">
        <v>38620</v>
      </c>
      <c r="J5" s="2">
        <v>25730</v>
      </c>
      <c r="K5" s="2">
        <v>38620</v>
      </c>
      <c r="L5" s="2">
        <f t="shared" si="1"/>
        <v>1682283338</v>
      </c>
      <c r="M5" s="2">
        <v>998.66739899000004</v>
      </c>
      <c r="N5" s="2">
        <f t="shared" si="2"/>
        <v>43501951.900004402</v>
      </c>
      <c r="O5" s="2">
        <f t="shared" si="3"/>
        <v>1.5604178109218751</v>
      </c>
      <c r="P5" s="2">
        <f t="shared" si="4"/>
        <v>4041467.1502766716</v>
      </c>
      <c r="Q5" s="2">
        <f t="shared" si="5"/>
        <v>4.0414671502766719</v>
      </c>
      <c r="R5" s="2">
        <v>0</v>
      </c>
      <c r="S5" s="2">
        <f t="shared" si="6"/>
        <v>0</v>
      </c>
      <c r="T5" s="2">
        <f t="shared" si="7"/>
        <v>0</v>
      </c>
      <c r="U5" s="2">
        <f t="shared" si="8"/>
        <v>0</v>
      </c>
      <c r="V5" s="2">
        <v>96283.047529000003</v>
      </c>
      <c r="W5" s="2">
        <f t="shared" si="9"/>
        <v>29.3470728868392</v>
      </c>
      <c r="X5" s="2">
        <f t="shared" si="10"/>
        <v>18.235431503707428</v>
      </c>
      <c r="Y5" s="2">
        <f t="shared" si="11"/>
        <v>4.1180361549816711</v>
      </c>
      <c r="Z5" s="2">
        <f t="shared" si="12"/>
        <v>38.671444947274416</v>
      </c>
      <c r="AA5" s="2">
        <f t="shared" si="13"/>
        <v>0.92468304050251005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 t="s">
        <v>133</v>
      </c>
      <c r="AF5" s="2">
        <f t="shared" si="16"/>
        <v>0</v>
      </c>
      <c r="AG5" s="2">
        <f t="shared" si="17"/>
        <v>0.51961475665327672</v>
      </c>
      <c r="AH5" s="2">
        <f t="shared" si="18"/>
        <v>0.12734067711007568</v>
      </c>
      <c r="AI5" s="2">
        <f t="shared" si="19"/>
        <v>1120796227</v>
      </c>
      <c r="AJ5" s="2">
        <f t="shared" si="20"/>
        <v>31737440.400000002</v>
      </c>
      <c r="AK5" s="2">
        <f t="shared" si="21"/>
        <v>31.737440400000001</v>
      </c>
      <c r="AL5" s="2" t="s">
        <v>149</v>
      </c>
      <c r="AM5" s="2" t="s">
        <v>133</v>
      </c>
      <c r="AN5" s="2" t="s">
        <v>150</v>
      </c>
      <c r="AO5" s="2" t="s">
        <v>151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136</v>
      </c>
    </row>
    <row r="6" spans="1:99" s="2" customFormat="1" x14ac:dyDescent="0.25">
      <c r="A6" s="2" t="s">
        <v>152</v>
      </c>
      <c r="C6" s="2" t="s">
        <v>153</v>
      </c>
      <c r="D6" s="2">
        <v>1951</v>
      </c>
      <c r="E6" s="2">
        <f t="shared" si="0"/>
        <v>64</v>
      </c>
      <c r="F6" s="2">
        <v>0</v>
      </c>
      <c r="G6" s="2">
        <v>66</v>
      </c>
      <c r="H6" s="2">
        <v>15046</v>
      </c>
      <c r="I6" s="2">
        <v>15961</v>
      </c>
      <c r="J6" s="2">
        <v>12431</v>
      </c>
      <c r="K6" s="2">
        <v>15961</v>
      </c>
      <c r="L6" s="2">
        <f t="shared" si="1"/>
        <v>695259563.89999998</v>
      </c>
      <c r="M6" s="2">
        <v>580.43172574000005</v>
      </c>
      <c r="N6" s="2">
        <f t="shared" si="2"/>
        <v>25283605.973234404</v>
      </c>
      <c r="O6" s="2">
        <f t="shared" si="3"/>
        <v>0.90692457146875016</v>
      </c>
      <c r="P6" s="2">
        <f t="shared" si="4"/>
        <v>2348925.9336281768</v>
      </c>
      <c r="Q6" s="2">
        <f t="shared" si="5"/>
        <v>2.3489259336281769</v>
      </c>
      <c r="R6" s="2">
        <v>0</v>
      </c>
      <c r="S6" s="2">
        <f t="shared" si="6"/>
        <v>0</v>
      </c>
      <c r="T6" s="2">
        <f t="shared" si="7"/>
        <v>0</v>
      </c>
      <c r="U6" s="2">
        <f t="shared" si="8"/>
        <v>0</v>
      </c>
      <c r="V6" s="2">
        <v>91863.938169999994</v>
      </c>
      <c r="W6" s="2">
        <f t="shared" si="9"/>
        <v>28.000128354215995</v>
      </c>
      <c r="X6" s="2">
        <f t="shared" si="10"/>
        <v>17.39847870576898</v>
      </c>
      <c r="Y6" s="2">
        <f t="shared" si="11"/>
        <v>5.1537132613527925</v>
      </c>
      <c r="Z6" s="2">
        <f t="shared" si="12"/>
        <v>27.498433753318729</v>
      </c>
      <c r="AA6" s="2">
        <f t="shared" si="13"/>
        <v>1.8260885931517183</v>
      </c>
      <c r="AB6" s="2" t="e">
        <f t="shared" si="14"/>
        <v>#DIV/0!</v>
      </c>
      <c r="AC6" s="2">
        <v>0</v>
      </c>
      <c r="AD6" s="2" t="e">
        <f t="shared" si="15"/>
        <v>#DIV/0!</v>
      </c>
      <c r="AE6" s="2" t="s">
        <v>133</v>
      </c>
      <c r="AF6" s="2">
        <f t="shared" si="16"/>
        <v>0</v>
      </c>
      <c r="AG6" s="2">
        <f t="shared" si="17"/>
        <v>0.48465634170119543</v>
      </c>
      <c r="AH6" s="2">
        <f t="shared" si="18"/>
        <v>0.15319025681933399</v>
      </c>
      <c r="AI6" s="2">
        <f t="shared" si="19"/>
        <v>541493116.89999998</v>
      </c>
      <c r="AJ6" s="2">
        <f t="shared" si="20"/>
        <v>15333389.880000001</v>
      </c>
      <c r="AK6" s="2">
        <f t="shared" si="21"/>
        <v>15.33338988</v>
      </c>
      <c r="AL6" s="2" t="s">
        <v>154</v>
      </c>
      <c r="AM6" s="2" t="s">
        <v>133</v>
      </c>
      <c r="AN6" s="2" t="s">
        <v>155</v>
      </c>
      <c r="AO6" s="2" t="s">
        <v>156</v>
      </c>
      <c r="AP6" s="2" t="s">
        <v>133</v>
      </c>
      <c r="AQ6" s="2" t="s">
        <v>133</v>
      </c>
      <c r="AR6" s="2" t="s">
        <v>133</v>
      </c>
      <c r="AS6" s="2">
        <v>0</v>
      </c>
      <c r="AT6" s="2" t="s">
        <v>133</v>
      </c>
      <c r="AU6" s="2" t="s">
        <v>133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136</v>
      </c>
    </row>
    <row r="7" spans="1:99" s="2" customFormat="1" x14ac:dyDescent="0.25">
      <c r="A7" s="2" t="s">
        <v>157</v>
      </c>
      <c r="C7" s="2" t="s">
        <v>158</v>
      </c>
      <c r="D7" s="2">
        <v>1966</v>
      </c>
      <c r="E7" s="2">
        <f t="shared" si="0"/>
        <v>49</v>
      </c>
      <c r="F7" s="2">
        <v>0</v>
      </c>
      <c r="G7" s="2">
        <v>70</v>
      </c>
      <c r="H7" s="2">
        <v>12200</v>
      </c>
      <c r="I7" s="2">
        <v>260458</v>
      </c>
      <c r="J7" s="2">
        <v>70000</v>
      </c>
      <c r="K7" s="2">
        <v>260458</v>
      </c>
      <c r="L7" s="2">
        <f t="shared" si="1"/>
        <v>11345524434.200001</v>
      </c>
      <c r="M7" s="2">
        <v>4015.7028185999998</v>
      </c>
      <c r="N7" s="2">
        <f t="shared" si="2"/>
        <v>174924014.778216</v>
      </c>
      <c r="O7" s="2">
        <f t="shared" si="3"/>
        <v>6.2745356540625004</v>
      </c>
      <c r="P7" s="2">
        <f t="shared" si="4"/>
        <v>16250987.108479595</v>
      </c>
      <c r="Q7" s="2">
        <f t="shared" si="5"/>
        <v>16.250987108479595</v>
      </c>
      <c r="R7" s="2">
        <v>0</v>
      </c>
      <c r="S7" s="2">
        <f t="shared" si="6"/>
        <v>0</v>
      </c>
      <c r="T7" s="2">
        <f t="shared" si="7"/>
        <v>0</v>
      </c>
      <c r="U7" s="2">
        <f t="shared" si="8"/>
        <v>0</v>
      </c>
      <c r="V7" s="2">
        <v>281861.15367000003</v>
      </c>
      <c r="W7" s="2">
        <f t="shared" si="9"/>
        <v>85.911279638616008</v>
      </c>
      <c r="X7" s="2">
        <f t="shared" si="10"/>
        <v>53.382811338175991</v>
      </c>
      <c r="Y7" s="2">
        <f t="shared" si="11"/>
        <v>6.0118094409089622</v>
      </c>
      <c r="Z7" s="2">
        <f t="shared" si="12"/>
        <v>64.859730372555489</v>
      </c>
      <c r="AA7" s="2">
        <f t="shared" si="13"/>
        <v>0.99499302367072961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>
        <v>206.041</v>
      </c>
      <c r="AF7" s="2">
        <f t="shared" si="16"/>
        <v>0</v>
      </c>
      <c r="AG7" s="2">
        <f t="shared" si="17"/>
        <v>0.43460615153152388</v>
      </c>
      <c r="AH7" s="2">
        <f t="shared" si="18"/>
        <v>0.18821298982761425</v>
      </c>
      <c r="AI7" s="2">
        <f t="shared" si="19"/>
        <v>3049193000</v>
      </c>
      <c r="AJ7" s="2">
        <f t="shared" si="20"/>
        <v>86343600</v>
      </c>
      <c r="AK7" s="2">
        <f t="shared" si="21"/>
        <v>86.343599999999995</v>
      </c>
      <c r="AL7" s="2" t="s">
        <v>159</v>
      </c>
      <c r="AM7" s="2" t="s">
        <v>133</v>
      </c>
      <c r="AN7" s="2" t="s">
        <v>133</v>
      </c>
      <c r="AO7" s="2" t="s">
        <v>160</v>
      </c>
      <c r="AP7" s="2" t="s">
        <v>161</v>
      </c>
      <c r="AQ7" s="2" t="s">
        <v>162</v>
      </c>
      <c r="AR7" s="2" t="s">
        <v>163</v>
      </c>
      <c r="AS7" s="2">
        <v>1</v>
      </c>
      <c r="AT7" s="2" t="s">
        <v>164</v>
      </c>
      <c r="AU7" s="2" t="s">
        <v>165</v>
      </c>
      <c r="AV7" s="2">
        <v>9</v>
      </c>
      <c r="AW7" s="5">
        <v>49</v>
      </c>
      <c r="AX7" s="5">
        <v>46</v>
      </c>
      <c r="AY7" s="5">
        <v>5</v>
      </c>
      <c r="AZ7" s="5">
        <v>4.2</v>
      </c>
      <c r="BA7" s="5">
        <v>7</v>
      </c>
      <c r="BB7" s="5">
        <v>0.1</v>
      </c>
      <c r="BC7" s="5">
        <v>0.5</v>
      </c>
      <c r="BD7" s="5">
        <v>0.1</v>
      </c>
      <c r="BE7" s="5">
        <v>1.1000000000000001</v>
      </c>
      <c r="BF7" s="5">
        <v>18.5</v>
      </c>
      <c r="BG7" s="2">
        <v>0</v>
      </c>
      <c r="BH7" s="5">
        <v>0.7</v>
      </c>
      <c r="BI7" s="2">
        <v>0</v>
      </c>
      <c r="BJ7" s="5">
        <v>3.4</v>
      </c>
      <c r="BK7" s="5">
        <v>43.8</v>
      </c>
      <c r="BL7" s="5">
        <v>19.7</v>
      </c>
      <c r="BM7" s="2">
        <v>0</v>
      </c>
      <c r="BN7" s="5">
        <v>1.1000000000000001</v>
      </c>
      <c r="BO7" s="5">
        <v>17253</v>
      </c>
      <c r="BP7" s="5">
        <v>6693</v>
      </c>
      <c r="BQ7" s="5">
        <v>31</v>
      </c>
      <c r="BR7" s="5">
        <v>12</v>
      </c>
      <c r="BS7" s="5">
        <v>0.14000000000000001</v>
      </c>
      <c r="BT7" s="5">
        <v>0.05</v>
      </c>
      <c r="BU7" s="5">
        <v>34053</v>
      </c>
      <c r="BV7" s="5">
        <v>61</v>
      </c>
      <c r="BW7" s="5">
        <v>0.27</v>
      </c>
      <c r="BX7" s="5">
        <v>296483</v>
      </c>
      <c r="BY7" s="5">
        <v>20954</v>
      </c>
      <c r="BZ7" s="5">
        <v>529</v>
      </c>
      <c r="CA7" s="5">
        <v>37</v>
      </c>
      <c r="CB7" s="5">
        <v>1.61</v>
      </c>
      <c r="CC7" s="5">
        <v>0.12</v>
      </c>
      <c r="CD7" s="5">
        <v>3</v>
      </c>
      <c r="CE7" s="5">
        <v>4</v>
      </c>
      <c r="CF7" s="5">
        <v>62</v>
      </c>
      <c r="CG7" s="5">
        <v>37</v>
      </c>
      <c r="CH7" s="5">
        <v>21</v>
      </c>
      <c r="CI7" s="5">
        <v>3</v>
      </c>
      <c r="CJ7" s="5">
        <v>6</v>
      </c>
      <c r="CK7" s="5">
        <v>1</v>
      </c>
      <c r="CL7" s="2">
        <v>0</v>
      </c>
      <c r="CM7" s="2">
        <v>0</v>
      </c>
      <c r="CN7" s="2">
        <v>0</v>
      </c>
      <c r="CO7" s="2">
        <v>0</v>
      </c>
      <c r="CP7" s="5">
        <v>3</v>
      </c>
      <c r="CQ7" s="5">
        <v>10</v>
      </c>
      <c r="CR7" s="5">
        <v>50</v>
      </c>
      <c r="CS7" s="5">
        <v>0.86961999999999995</v>
      </c>
      <c r="CT7" s="5">
        <v>0.90027999999999997</v>
      </c>
      <c r="CU7" s="2" t="s">
        <v>136</v>
      </c>
    </row>
    <row r="8" spans="1:99" s="2" customFormat="1" x14ac:dyDescent="0.25">
      <c r="A8" s="2" t="s">
        <v>166</v>
      </c>
      <c r="B8" s="2" t="s">
        <v>167</v>
      </c>
      <c r="C8" s="2" t="s">
        <v>168</v>
      </c>
      <c r="D8" s="2">
        <v>1940</v>
      </c>
      <c r="E8" s="2">
        <f t="shared" si="0"/>
        <v>75</v>
      </c>
      <c r="F8" s="2">
        <v>32</v>
      </c>
      <c r="G8" s="2">
        <v>76</v>
      </c>
      <c r="H8" s="2">
        <v>364000</v>
      </c>
      <c r="I8" s="2">
        <v>125363</v>
      </c>
      <c r="J8" s="2">
        <v>125363</v>
      </c>
      <c r="K8" s="2">
        <v>125363</v>
      </c>
      <c r="L8" s="2">
        <f t="shared" si="1"/>
        <v>5460799743.6999998</v>
      </c>
      <c r="M8" s="2">
        <v>13000</v>
      </c>
      <c r="N8" s="2">
        <f t="shared" si="2"/>
        <v>566280000</v>
      </c>
      <c r="O8" s="2">
        <f t="shared" si="3"/>
        <v>20.3125</v>
      </c>
      <c r="P8" s="2">
        <f t="shared" si="4"/>
        <v>52609180</v>
      </c>
      <c r="Q8" s="2">
        <f t="shared" si="5"/>
        <v>52.609180000000002</v>
      </c>
      <c r="R8" s="2">
        <v>140900</v>
      </c>
      <c r="S8" s="2">
        <f t="shared" si="6"/>
        <v>364929.59099999996</v>
      </c>
      <c r="T8" s="2">
        <f t="shared" si="7"/>
        <v>90176000</v>
      </c>
      <c r="U8" s="2">
        <f t="shared" si="8"/>
        <v>3928292000000</v>
      </c>
      <c r="W8" s="2">
        <f t="shared" si="9"/>
        <v>0</v>
      </c>
      <c r="X8" s="2">
        <f t="shared" si="10"/>
        <v>0</v>
      </c>
      <c r="Y8" s="2">
        <f t="shared" si="11"/>
        <v>0</v>
      </c>
      <c r="Z8" s="2">
        <f t="shared" si="12"/>
        <v>9.6432855543194176</v>
      </c>
      <c r="AA8" s="2">
        <f t="shared" si="13"/>
        <v>0</v>
      </c>
      <c r="AB8" s="2">
        <f t="shared" si="14"/>
        <v>0.90405802071744534</v>
      </c>
      <c r="AC8" s="2">
        <v>32</v>
      </c>
      <c r="AD8" s="2">
        <f t="shared" si="15"/>
        <v>0.3013526735724818</v>
      </c>
      <c r="AE8" s="2" t="s">
        <v>133</v>
      </c>
      <c r="AF8" s="2">
        <f t="shared" si="16"/>
        <v>6936.6153846153848</v>
      </c>
      <c r="AG8" s="2">
        <f t="shared" si="17"/>
        <v>3.5913262832411252E-2</v>
      </c>
      <c r="AH8" s="2">
        <f t="shared" si="18"/>
        <v>0.34022015968600883</v>
      </c>
      <c r="AI8" s="2">
        <f t="shared" si="19"/>
        <v>5460799743.6999998</v>
      </c>
      <c r="AJ8" s="2">
        <f t="shared" si="20"/>
        <v>154632753.24000001</v>
      </c>
      <c r="AK8" s="2">
        <f t="shared" si="21"/>
        <v>154.63275324</v>
      </c>
      <c r="AL8" s="2" t="s">
        <v>133</v>
      </c>
      <c r="AM8" s="2" t="s">
        <v>133</v>
      </c>
      <c r="AN8" s="2" t="s">
        <v>133</v>
      </c>
      <c r="AO8" s="2" t="s">
        <v>133</v>
      </c>
      <c r="AP8" s="2" t="s">
        <v>133</v>
      </c>
      <c r="AQ8" s="2" t="s">
        <v>133</v>
      </c>
      <c r="AR8" s="2" t="s">
        <v>133</v>
      </c>
      <c r="AS8" s="2">
        <v>0</v>
      </c>
      <c r="AT8" s="2" t="s">
        <v>133</v>
      </c>
      <c r="AU8" s="2" t="s">
        <v>133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169</v>
      </c>
    </row>
    <row r="9" spans="1:99" s="2" customFormat="1" x14ac:dyDescent="0.25">
      <c r="A9" s="2" t="s">
        <v>170</v>
      </c>
      <c r="B9" s="2" t="s">
        <v>167</v>
      </c>
      <c r="C9" s="2" t="s">
        <v>171</v>
      </c>
      <c r="D9" s="2">
        <v>1939</v>
      </c>
      <c r="E9" s="2">
        <f t="shared" si="0"/>
        <v>76</v>
      </c>
      <c r="F9" s="2">
        <v>31</v>
      </c>
      <c r="G9" s="2">
        <v>75</v>
      </c>
      <c r="H9" s="2">
        <v>440000</v>
      </c>
      <c r="I9" s="2">
        <v>176000</v>
      </c>
      <c r="J9" s="2">
        <v>176000</v>
      </c>
      <c r="K9" s="2">
        <v>176000</v>
      </c>
      <c r="L9" s="2">
        <f t="shared" si="1"/>
        <v>7666542400</v>
      </c>
      <c r="M9" s="2">
        <v>13000</v>
      </c>
      <c r="N9" s="2">
        <f t="shared" si="2"/>
        <v>566280000</v>
      </c>
      <c r="O9" s="2">
        <f t="shared" si="3"/>
        <v>20.3125</v>
      </c>
      <c r="P9" s="2">
        <f t="shared" si="4"/>
        <v>52609180</v>
      </c>
      <c r="Q9" s="2">
        <f t="shared" si="5"/>
        <v>52.609180000000002</v>
      </c>
      <c r="R9" s="2">
        <v>142000</v>
      </c>
      <c r="S9" s="2">
        <f t="shared" si="6"/>
        <v>367778.57999999996</v>
      </c>
      <c r="T9" s="2">
        <f t="shared" si="7"/>
        <v>90880000</v>
      </c>
      <c r="U9" s="2">
        <f t="shared" si="8"/>
        <v>3958960000000</v>
      </c>
      <c r="W9" s="2">
        <f t="shared" si="9"/>
        <v>0</v>
      </c>
      <c r="X9" s="2">
        <f t="shared" si="10"/>
        <v>0</v>
      </c>
      <c r="Y9" s="2">
        <f t="shared" si="11"/>
        <v>0</v>
      </c>
      <c r="Z9" s="2">
        <f t="shared" si="12"/>
        <v>13.538430458430458</v>
      </c>
      <c r="AA9" s="2">
        <f t="shared" si="13"/>
        <v>0</v>
      </c>
      <c r="AB9" s="2">
        <f t="shared" si="14"/>
        <v>1.3101706895255283</v>
      </c>
      <c r="AC9" s="2">
        <v>31</v>
      </c>
      <c r="AD9" s="2">
        <f t="shared" si="15"/>
        <v>0.43672356317517608</v>
      </c>
      <c r="AE9" s="2" t="s">
        <v>133</v>
      </c>
      <c r="AF9" s="2">
        <f t="shared" si="16"/>
        <v>6990.7692307692305</v>
      </c>
      <c r="AG9" s="2">
        <f t="shared" si="17"/>
        <v>5.0419455967904245E-2</v>
      </c>
      <c r="AH9" s="2">
        <f t="shared" si="18"/>
        <v>0.24233534021998368</v>
      </c>
      <c r="AI9" s="2">
        <f t="shared" si="19"/>
        <v>7666542400</v>
      </c>
      <c r="AJ9" s="2">
        <f t="shared" si="20"/>
        <v>217092480</v>
      </c>
      <c r="AK9" s="2">
        <f t="shared" si="21"/>
        <v>217.09247999999999</v>
      </c>
      <c r="AL9" s="2" t="s">
        <v>133</v>
      </c>
      <c r="AM9" s="2" t="s">
        <v>133</v>
      </c>
      <c r="AN9" s="2" t="s">
        <v>133</v>
      </c>
      <c r="AO9" s="2" t="s">
        <v>133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169</v>
      </c>
    </row>
    <row r="10" spans="1:99" s="2" customFormat="1" x14ac:dyDescent="0.25">
      <c r="A10" s="2" t="s">
        <v>172</v>
      </c>
      <c r="B10" s="2" t="s">
        <v>173</v>
      </c>
      <c r="C10" s="2" t="s">
        <v>174</v>
      </c>
      <c r="D10" s="2">
        <v>1936</v>
      </c>
      <c r="E10" s="2">
        <f t="shared" si="0"/>
        <v>79</v>
      </c>
      <c r="F10" s="2">
        <v>11</v>
      </c>
      <c r="G10" s="2">
        <v>37</v>
      </c>
      <c r="H10" s="2">
        <v>510000</v>
      </c>
      <c r="I10" s="2">
        <v>0</v>
      </c>
      <c r="J10" s="2">
        <v>58000</v>
      </c>
      <c r="K10" s="2">
        <v>58000</v>
      </c>
      <c r="L10" s="2">
        <f t="shared" si="1"/>
        <v>2526474200</v>
      </c>
      <c r="M10" s="2">
        <v>7542</v>
      </c>
      <c r="N10" s="2">
        <f t="shared" si="2"/>
        <v>328529520</v>
      </c>
      <c r="O10" s="2">
        <f t="shared" si="3"/>
        <v>11.784375000000001</v>
      </c>
      <c r="P10" s="2">
        <f t="shared" si="4"/>
        <v>30521418.120000001</v>
      </c>
      <c r="Q10" s="2">
        <f t="shared" si="5"/>
        <v>30.52141812</v>
      </c>
      <c r="R10" s="2">
        <v>134300</v>
      </c>
      <c r="S10" s="2">
        <f t="shared" si="6"/>
        <v>347835.65699999995</v>
      </c>
      <c r="T10" s="2">
        <f t="shared" si="7"/>
        <v>85952000</v>
      </c>
      <c r="U10" s="2">
        <f t="shared" si="8"/>
        <v>3744284000000</v>
      </c>
      <c r="W10" s="2">
        <f t="shared" si="9"/>
        <v>0</v>
      </c>
      <c r="X10" s="2">
        <f t="shared" si="10"/>
        <v>0</v>
      </c>
      <c r="Y10" s="2">
        <f t="shared" si="11"/>
        <v>0</v>
      </c>
      <c r="Z10" s="2">
        <f t="shared" si="12"/>
        <v>7.6902501790402278</v>
      </c>
      <c r="AA10" s="2">
        <f t="shared" si="13"/>
        <v>0</v>
      </c>
      <c r="AB10" s="2">
        <f t="shared" si="14"/>
        <v>2.0973409579200624</v>
      </c>
      <c r="AC10" s="2">
        <v>11</v>
      </c>
      <c r="AD10" s="2">
        <f t="shared" si="15"/>
        <v>0.69911365264002068</v>
      </c>
      <c r="AE10" s="2" t="s">
        <v>133</v>
      </c>
      <c r="AF10" s="2">
        <f t="shared" si="16"/>
        <v>11396.446565897641</v>
      </c>
      <c r="AG10" s="2">
        <f t="shared" si="17"/>
        <v>3.7600941318238823E-2</v>
      </c>
      <c r="AH10" s="2">
        <f t="shared" si="18"/>
        <v>0.42662333146589465</v>
      </c>
      <c r="AI10" s="2">
        <f t="shared" si="19"/>
        <v>2526474200</v>
      </c>
      <c r="AJ10" s="2">
        <f t="shared" si="20"/>
        <v>71541840</v>
      </c>
      <c r="AK10" s="2">
        <f t="shared" si="21"/>
        <v>71.541839999999993</v>
      </c>
      <c r="AL10" s="2" t="s">
        <v>133</v>
      </c>
      <c r="AM10" s="2" t="s">
        <v>133</v>
      </c>
      <c r="AN10" s="2" t="s">
        <v>133</v>
      </c>
      <c r="AO10" s="2" t="s">
        <v>133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169</v>
      </c>
    </row>
    <row r="11" spans="1:99" s="2" customFormat="1" x14ac:dyDescent="0.25">
      <c r="A11" s="2" t="s">
        <v>175</v>
      </c>
      <c r="B11" s="2" t="s">
        <v>176</v>
      </c>
      <c r="C11" s="2" t="s">
        <v>177</v>
      </c>
      <c r="D11" s="2">
        <v>1938</v>
      </c>
      <c r="E11" s="2">
        <f t="shared" si="0"/>
        <v>77</v>
      </c>
      <c r="F11" s="2">
        <v>11</v>
      </c>
      <c r="G11" s="2">
        <v>32</v>
      </c>
      <c r="H11" s="2">
        <v>537000</v>
      </c>
      <c r="I11" s="2">
        <v>0</v>
      </c>
      <c r="J11" s="2">
        <v>80000</v>
      </c>
      <c r="K11" s="2">
        <v>80000</v>
      </c>
      <c r="L11" s="2">
        <f t="shared" si="1"/>
        <v>3484792000</v>
      </c>
      <c r="M11" s="2">
        <v>8540</v>
      </c>
      <c r="N11" s="2">
        <f t="shared" si="2"/>
        <v>372002400</v>
      </c>
      <c r="O11" s="2">
        <f t="shared" si="3"/>
        <v>13.34375</v>
      </c>
      <c r="P11" s="2">
        <f t="shared" si="4"/>
        <v>34560184.399999999</v>
      </c>
      <c r="Q11" s="2">
        <f t="shared" si="5"/>
        <v>34.560184400000004</v>
      </c>
      <c r="R11" s="2">
        <v>137500</v>
      </c>
      <c r="S11" s="2">
        <f t="shared" si="6"/>
        <v>356123.625</v>
      </c>
      <c r="T11" s="2">
        <f t="shared" si="7"/>
        <v>88000000</v>
      </c>
      <c r="U11" s="2">
        <f t="shared" si="8"/>
        <v>3833500000000</v>
      </c>
      <c r="W11" s="2">
        <f t="shared" si="9"/>
        <v>0</v>
      </c>
      <c r="X11" s="2">
        <f t="shared" si="10"/>
        <v>0</v>
      </c>
      <c r="Y11" s="2">
        <f t="shared" si="11"/>
        <v>0</v>
      </c>
      <c r="Z11" s="2">
        <f t="shared" si="12"/>
        <v>9.36765999359144</v>
      </c>
      <c r="AA11" s="2">
        <f t="shared" si="13"/>
        <v>0</v>
      </c>
      <c r="AB11" s="2">
        <f t="shared" si="14"/>
        <v>2.5548163618885749</v>
      </c>
      <c r="AC11" s="2">
        <v>11</v>
      </c>
      <c r="AD11" s="2">
        <f t="shared" si="15"/>
        <v>0.85160545396285814</v>
      </c>
      <c r="AE11" s="2" t="s">
        <v>133</v>
      </c>
      <c r="AF11" s="2">
        <f t="shared" si="16"/>
        <v>10304.449648711943</v>
      </c>
      <c r="AG11" s="2">
        <f t="shared" si="17"/>
        <v>4.3043115346629558E-2</v>
      </c>
      <c r="AH11" s="2">
        <f t="shared" si="18"/>
        <v>0.35023049015792718</v>
      </c>
      <c r="AI11" s="2">
        <f t="shared" si="19"/>
        <v>3484792000</v>
      </c>
      <c r="AJ11" s="2">
        <f t="shared" si="20"/>
        <v>98678400</v>
      </c>
      <c r="AK11" s="2">
        <f t="shared" si="21"/>
        <v>98.678399999999996</v>
      </c>
      <c r="AL11" s="2" t="s">
        <v>133</v>
      </c>
      <c r="AM11" s="2" t="s">
        <v>133</v>
      </c>
      <c r="AN11" s="2" t="s">
        <v>133</v>
      </c>
      <c r="AO11" s="2" t="s">
        <v>133</v>
      </c>
      <c r="AP11" s="2" t="s">
        <v>133</v>
      </c>
      <c r="AQ11" s="2" t="s">
        <v>133</v>
      </c>
      <c r="AR11" s="2" t="s">
        <v>133</v>
      </c>
      <c r="AS11" s="2">
        <v>0</v>
      </c>
      <c r="AT11" s="2" t="s">
        <v>133</v>
      </c>
      <c r="AU11" s="2" t="s">
        <v>133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169</v>
      </c>
    </row>
    <row r="12" spans="1:99" s="2" customFormat="1" x14ac:dyDescent="0.25">
      <c r="A12" s="2" t="s">
        <v>178</v>
      </c>
      <c r="C12" s="2" t="s">
        <v>179</v>
      </c>
      <c r="D12" s="2">
        <v>1937</v>
      </c>
      <c r="E12" s="2">
        <f t="shared" si="0"/>
        <v>78</v>
      </c>
      <c r="F12" s="2">
        <v>0</v>
      </c>
      <c r="G12" s="2">
        <v>13</v>
      </c>
      <c r="H12" s="2">
        <v>0</v>
      </c>
      <c r="I12" s="2">
        <v>5985</v>
      </c>
      <c r="J12" s="2">
        <v>5985</v>
      </c>
      <c r="K12" s="2">
        <v>5985</v>
      </c>
      <c r="L12" s="2">
        <f t="shared" si="1"/>
        <v>260706001.5</v>
      </c>
      <c r="M12" s="2">
        <v>263.47877969000001</v>
      </c>
      <c r="N12" s="2">
        <f t="shared" si="2"/>
        <v>11477135.6432964</v>
      </c>
      <c r="O12" s="2">
        <f t="shared" si="3"/>
        <v>0.41168559326562504</v>
      </c>
      <c r="P12" s="2">
        <f t="shared" si="4"/>
        <v>1066261.7343762736</v>
      </c>
      <c r="Q12" s="2">
        <f t="shared" si="5"/>
        <v>1.0662617343762735</v>
      </c>
      <c r="R12" s="2">
        <v>0</v>
      </c>
      <c r="S12" s="2">
        <f t="shared" si="6"/>
        <v>0</v>
      </c>
      <c r="T12" s="2">
        <f t="shared" si="7"/>
        <v>0</v>
      </c>
      <c r="U12" s="2">
        <f t="shared" si="8"/>
        <v>0</v>
      </c>
      <c r="V12" s="2">
        <v>59364.329923999998</v>
      </c>
      <c r="W12" s="2">
        <f t="shared" si="9"/>
        <v>18.094247760835199</v>
      </c>
      <c r="X12" s="2">
        <f t="shared" si="10"/>
        <v>11.243247901626056</v>
      </c>
      <c r="Y12" s="2">
        <f t="shared" si="11"/>
        <v>4.9431468437297044</v>
      </c>
      <c r="Z12" s="2">
        <f t="shared" si="12"/>
        <v>22.715249658330382</v>
      </c>
      <c r="AA12" s="2">
        <f t="shared" si="13"/>
        <v>2.4510053875643156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 t="s">
        <v>133</v>
      </c>
      <c r="AF12" s="2">
        <f t="shared" si="16"/>
        <v>0</v>
      </c>
      <c r="AG12" s="2">
        <f t="shared" si="17"/>
        <v>0.59421855057502537</v>
      </c>
      <c r="AH12" s="2">
        <f t="shared" si="18"/>
        <v>0.14443337407850809</v>
      </c>
      <c r="AI12" s="2">
        <f t="shared" si="19"/>
        <v>260706001.5</v>
      </c>
      <c r="AJ12" s="2">
        <f t="shared" si="20"/>
        <v>7382377.7999999998</v>
      </c>
      <c r="AK12" s="2">
        <f t="shared" si="21"/>
        <v>7.3823777999999995</v>
      </c>
      <c r="AL12" s="2" t="s">
        <v>180</v>
      </c>
      <c r="AM12" s="2" t="s">
        <v>133</v>
      </c>
      <c r="AN12" s="2" t="s">
        <v>181</v>
      </c>
      <c r="AO12" s="2" t="s">
        <v>182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136</v>
      </c>
    </row>
    <row r="13" spans="1:99" s="2" customFormat="1" x14ac:dyDescent="0.25">
      <c r="A13" s="2" t="s">
        <v>183</v>
      </c>
      <c r="C13" s="2" t="s">
        <v>184</v>
      </c>
      <c r="D13" s="2">
        <v>1937</v>
      </c>
      <c r="E13" s="2">
        <f t="shared" si="0"/>
        <v>78</v>
      </c>
      <c r="F13" s="2">
        <v>0</v>
      </c>
      <c r="G13" s="2">
        <v>13</v>
      </c>
      <c r="H13" s="2">
        <v>0</v>
      </c>
      <c r="I13" s="2">
        <v>12810</v>
      </c>
      <c r="J13" s="2">
        <v>12810</v>
      </c>
      <c r="K13" s="2">
        <v>12810</v>
      </c>
      <c r="L13" s="2">
        <f t="shared" si="1"/>
        <v>558002319</v>
      </c>
      <c r="M13" s="2">
        <v>1825.3384205</v>
      </c>
      <c r="N13" s="2">
        <f t="shared" si="2"/>
        <v>79511741.596980006</v>
      </c>
      <c r="O13" s="2">
        <f t="shared" si="3"/>
        <v>2.8520912820312501</v>
      </c>
      <c r="P13" s="2">
        <f t="shared" si="4"/>
        <v>7386889.0403846297</v>
      </c>
      <c r="Q13" s="2">
        <f t="shared" si="5"/>
        <v>7.3868890403846299</v>
      </c>
      <c r="R13" s="2">
        <v>0</v>
      </c>
      <c r="S13" s="2">
        <f t="shared" si="6"/>
        <v>0</v>
      </c>
      <c r="T13" s="2">
        <f t="shared" si="7"/>
        <v>0</v>
      </c>
      <c r="U13" s="2">
        <f t="shared" si="8"/>
        <v>0</v>
      </c>
      <c r="V13" s="2">
        <v>48704.525019000001</v>
      </c>
      <c r="W13" s="2">
        <f t="shared" si="9"/>
        <v>14.845139225791199</v>
      </c>
      <c r="X13" s="2">
        <f t="shared" si="10"/>
        <v>9.2243448114484874</v>
      </c>
      <c r="Y13" s="2">
        <f t="shared" si="11"/>
        <v>1.540807481082157</v>
      </c>
      <c r="Z13" s="2">
        <f t="shared" si="12"/>
        <v>7.017860605146069</v>
      </c>
      <c r="AA13" s="2">
        <f t="shared" si="13"/>
        <v>0.93951351780454118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>
        <v>206.07300000000001</v>
      </c>
      <c r="AF13" s="2">
        <f t="shared" si="16"/>
        <v>0</v>
      </c>
      <c r="AG13" s="2">
        <f t="shared" si="17"/>
        <v>6.9748448739333155E-2</v>
      </c>
      <c r="AH13" s="2">
        <f t="shared" si="18"/>
        <v>0.46749862041753204</v>
      </c>
      <c r="AI13" s="2">
        <f t="shared" si="19"/>
        <v>558002319</v>
      </c>
      <c r="AJ13" s="2">
        <f t="shared" si="20"/>
        <v>15800878.800000001</v>
      </c>
      <c r="AK13" s="2">
        <f t="shared" si="21"/>
        <v>15.800878800000001</v>
      </c>
      <c r="AL13" s="2" t="s">
        <v>185</v>
      </c>
      <c r="AM13" s="2" t="s">
        <v>133</v>
      </c>
      <c r="AN13" s="2" t="s">
        <v>133</v>
      </c>
      <c r="AO13" s="2" t="s">
        <v>186</v>
      </c>
      <c r="AP13" s="2" t="s">
        <v>187</v>
      </c>
      <c r="AQ13" s="2" t="s">
        <v>188</v>
      </c>
      <c r="AR13" s="2" t="s">
        <v>189</v>
      </c>
      <c r="AS13" s="2">
        <v>2</v>
      </c>
      <c r="AT13" s="2" t="s">
        <v>190</v>
      </c>
      <c r="AU13" s="2" t="s">
        <v>191</v>
      </c>
      <c r="AV13" s="2">
        <v>9</v>
      </c>
      <c r="AW13" s="5">
        <v>97</v>
      </c>
      <c r="AX13" s="5">
        <v>3</v>
      </c>
      <c r="AY13" s="2">
        <v>0</v>
      </c>
      <c r="AZ13" s="5">
        <v>3</v>
      </c>
      <c r="BA13" s="5">
        <v>7.1</v>
      </c>
      <c r="BB13" s="5">
        <v>0.2</v>
      </c>
      <c r="BC13" s="5">
        <v>1</v>
      </c>
      <c r="BD13" s="5">
        <v>0.2</v>
      </c>
      <c r="BE13" s="5">
        <v>1.4</v>
      </c>
      <c r="BF13" s="5">
        <v>8.8000000000000007</v>
      </c>
      <c r="BG13" s="2">
        <v>0</v>
      </c>
      <c r="BH13" s="5">
        <v>0.2</v>
      </c>
      <c r="BI13" s="2">
        <v>0</v>
      </c>
      <c r="BJ13" s="5">
        <v>5.5</v>
      </c>
      <c r="BK13" s="5">
        <v>33.6</v>
      </c>
      <c r="BL13" s="5">
        <v>38.9</v>
      </c>
      <c r="BM13" s="2">
        <v>0</v>
      </c>
      <c r="BN13" s="2">
        <v>0</v>
      </c>
      <c r="BO13" s="5">
        <v>8916</v>
      </c>
      <c r="BP13" s="5">
        <v>3017</v>
      </c>
      <c r="BQ13" s="5">
        <v>36</v>
      </c>
      <c r="BR13" s="5">
        <v>12</v>
      </c>
      <c r="BS13" s="5">
        <v>0.16</v>
      </c>
      <c r="BT13" s="5">
        <v>0.05</v>
      </c>
      <c r="BU13" s="5">
        <v>17780</v>
      </c>
      <c r="BV13" s="5">
        <v>71</v>
      </c>
      <c r="BW13" s="5">
        <v>0.31</v>
      </c>
      <c r="BX13" s="5">
        <v>156876</v>
      </c>
      <c r="BY13" s="5">
        <v>2613</v>
      </c>
      <c r="BZ13" s="5">
        <v>630</v>
      </c>
      <c r="CA13" s="5">
        <v>10</v>
      </c>
      <c r="CB13" s="5">
        <v>0.9</v>
      </c>
      <c r="CC13" s="5">
        <v>0.02</v>
      </c>
      <c r="CD13" s="5">
        <v>2</v>
      </c>
      <c r="CE13" s="5">
        <v>3</v>
      </c>
      <c r="CF13" s="5">
        <v>61</v>
      </c>
      <c r="CG13" s="5">
        <v>32</v>
      </c>
      <c r="CH13" s="5">
        <v>24</v>
      </c>
      <c r="CI13" s="5">
        <v>1</v>
      </c>
      <c r="CJ13" s="5">
        <v>3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5">
        <v>3</v>
      </c>
      <c r="CQ13" s="5">
        <v>11</v>
      </c>
      <c r="CR13" s="5">
        <v>59</v>
      </c>
      <c r="CS13" s="5">
        <v>0.89251999999999998</v>
      </c>
      <c r="CT13" s="5">
        <v>0.91713999999999996</v>
      </c>
      <c r="CU13" s="2" t="s">
        <v>136</v>
      </c>
    </row>
    <row r="14" spans="1:99" s="2" customFormat="1" x14ac:dyDescent="0.25">
      <c r="A14" s="2" t="s">
        <v>192</v>
      </c>
      <c r="C14" s="2" t="s">
        <v>193</v>
      </c>
      <c r="D14" s="2">
        <v>1937</v>
      </c>
      <c r="E14" s="2">
        <f t="shared" si="0"/>
        <v>78</v>
      </c>
      <c r="F14" s="2">
        <v>0</v>
      </c>
      <c r="G14" s="2">
        <v>8</v>
      </c>
      <c r="H14" s="2">
        <v>0</v>
      </c>
      <c r="I14" s="2">
        <v>4559</v>
      </c>
      <c r="J14" s="2">
        <v>4559</v>
      </c>
      <c r="K14" s="2">
        <v>4559</v>
      </c>
      <c r="L14" s="2">
        <f t="shared" si="1"/>
        <v>198589584.09999999</v>
      </c>
      <c r="M14" s="2">
        <v>934.46780596999997</v>
      </c>
      <c r="N14" s="2">
        <f t="shared" si="2"/>
        <v>40705417.628053196</v>
      </c>
      <c r="O14" s="2">
        <f t="shared" si="3"/>
        <v>1.460105946828125</v>
      </c>
      <c r="P14" s="2">
        <f t="shared" si="4"/>
        <v>3781660.3852677541</v>
      </c>
      <c r="Q14" s="2">
        <f t="shared" si="5"/>
        <v>3.7816603852677542</v>
      </c>
      <c r="R14" s="2">
        <v>0</v>
      </c>
      <c r="S14" s="2">
        <f t="shared" si="6"/>
        <v>0</v>
      </c>
      <c r="T14" s="2">
        <f t="shared" si="7"/>
        <v>0</v>
      </c>
      <c r="U14" s="2">
        <f t="shared" si="8"/>
        <v>0</v>
      </c>
      <c r="V14" s="2">
        <v>36353.654190000001</v>
      </c>
      <c r="W14" s="2">
        <f t="shared" si="9"/>
        <v>11.080593797112</v>
      </c>
      <c r="X14" s="2">
        <f t="shared" si="10"/>
        <v>6.8851639816608605</v>
      </c>
      <c r="Y14" s="2">
        <f t="shared" si="11"/>
        <v>1.6073729797212195</v>
      </c>
      <c r="Z14" s="2">
        <f t="shared" si="12"/>
        <v>4.8787015506048226</v>
      </c>
      <c r="AA14" s="2">
        <f t="shared" si="13"/>
        <v>1.9704314474291844</v>
      </c>
      <c r="AB14" s="2" t="e">
        <f t="shared" si="14"/>
        <v>#DIV/0!</v>
      </c>
      <c r="AC14" s="2">
        <v>0</v>
      </c>
      <c r="AD14" s="2" t="e">
        <f t="shared" si="15"/>
        <v>#DIV/0!</v>
      </c>
      <c r="AE14" s="2" t="s">
        <v>133</v>
      </c>
      <c r="AF14" s="2">
        <f t="shared" si="16"/>
        <v>0</v>
      </c>
      <c r="AG14" s="2">
        <f t="shared" si="17"/>
        <v>6.7767832056359598E-2</v>
      </c>
      <c r="AH14" s="2">
        <f t="shared" si="18"/>
        <v>0.67248224084984298</v>
      </c>
      <c r="AI14" s="2">
        <f t="shared" si="19"/>
        <v>198589584.09999999</v>
      </c>
      <c r="AJ14" s="2">
        <f t="shared" si="20"/>
        <v>5623435.3200000003</v>
      </c>
      <c r="AK14" s="2">
        <f t="shared" si="21"/>
        <v>5.6234353200000005</v>
      </c>
      <c r="AL14" s="2" t="s">
        <v>194</v>
      </c>
      <c r="AM14" s="2" t="s">
        <v>133</v>
      </c>
      <c r="AN14" s="2" t="s">
        <v>133</v>
      </c>
      <c r="AO14" s="2" t="s">
        <v>195</v>
      </c>
      <c r="AP14" s="2" t="s">
        <v>133</v>
      </c>
      <c r="AQ14" s="2" t="s">
        <v>133</v>
      </c>
      <c r="AR14" s="2" t="s">
        <v>133</v>
      </c>
      <c r="AS14" s="2">
        <v>0</v>
      </c>
      <c r="AT14" s="2" t="s">
        <v>133</v>
      </c>
      <c r="AU14" s="2" t="s">
        <v>133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136</v>
      </c>
    </row>
    <row r="15" spans="1:99" s="2" customFormat="1" x14ac:dyDescent="0.25">
      <c r="A15" s="2" t="s">
        <v>196</v>
      </c>
      <c r="C15" s="2" t="s">
        <v>197</v>
      </c>
      <c r="D15" s="2">
        <v>1967</v>
      </c>
      <c r="E15" s="2">
        <f t="shared" si="0"/>
        <v>48</v>
      </c>
      <c r="F15" s="2">
        <v>0</v>
      </c>
      <c r="G15" s="2">
        <v>85</v>
      </c>
      <c r="H15" s="2">
        <v>12804</v>
      </c>
      <c r="I15" s="2">
        <v>25075</v>
      </c>
      <c r="J15" s="2">
        <v>25075</v>
      </c>
      <c r="K15" s="2">
        <v>25075</v>
      </c>
      <c r="L15" s="2">
        <f t="shared" si="1"/>
        <v>1092264492.5</v>
      </c>
      <c r="M15" s="2">
        <v>552.52366962999997</v>
      </c>
      <c r="N15" s="2">
        <f t="shared" si="2"/>
        <v>24067931.049082797</v>
      </c>
      <c r="O15" s="2">
        <f t="shared" si="3"/>
        <v>0.863318233796875</v>
      </c>
      <c r="P15" s="2">
        <f t="shared" si="4"/>
        <v>2235985.9376788619</v>
      </c>
      <c r="Q15" s="2">
        <f t="shared" si="5"/>
        <v>2.235985937678862</v>
      </c>
      <c r="R15" s="2">
        <v>0</v>
      </c>
      <c r="S15" s="2">
        <f t="shared" si="6"/>
        <v>0</v>
      </c>
      <c r="T15" s="2">
        <f t="shared" si="7"/>
        <v>0</v>
      </c>
      <c r="U15" s="2">
        <f t="shared" si="8"/>
        <v>0</v>
      </c>
      <c r="V15" s="2">
        <v>88893.738433999999</v>
      </c>
      <c r="W15" s="2">
        <f t="shared" si="9"/>
        <v>27.094811474683198</v>
      </c>
      <c r="X15" s="2">
        <f t="shared" si="10"/>
        <v>16.835940696968997</v>
      </c>
      <c r="Y15" s="2">
        <f t="shared" si="11"/>
        <v>5.1114779390802694</v>
      </c>
      <c r="Z15" s="2">
        <f t="shared" si="12"/>
        <v>45.382566963171726</v>
      </c>
      <c r="AA15" s="2">
        <f t="shared" si="13"/>
        <v>0.87601810046991035</v>
      </c>
      <c r="AB15" s="2" t="e">
        <f t="shared" si="14"/>
        <v>#DIV/0!</v>
      </c>
      <c r="AC15" s="2">
        <v>0</v>
      </c>
      <c r="AD15" s="2" t="e">
        <f t="shared" si="15"/>
        <v>#DIV/0!</v>
      </c>
      <c r="AE15" s="2" t="s">
        <v>133</v>
      </c>
      <c r="AF15" s="2">
        <f t="shared" si="16"/>
        <v>0</v>
      </c>
      <c r="AG15" s="2">
        <f t="shared" si="17"/>
        <v>0.81981361449107715</v>
      </c>
      <c r="AH15" s="2">
        <f t="shared" si="18"/>
        <v>7.2292961168343786E-2</v>
      </c>
      <c r="AI15" s="2">
        <f t="shared" si="19"/>
        <v>1092264492.5</v>
      </c>
      <c r="AJ15" s="2">
        <f t="shared" si="20"/>
        <v>30929511</v>
      </c>
      <c r="AK15" s="2">
        <f t="shared" si="21"/>
        <v>30.929511000000002</v>
      </c>
      <c r="AL15" s="2" t="s">
        <v>198</v>
      </c>
      <c r="AM15" s="2" t="s">
        <v>133</v>
      </c>
      <c r="AN15" s="2" t="s">
        <v>199</v>
      </c>
      <c r="AO15" s="2" t="s">
        <v>200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136</v>
      </c>
    </row>
    <row r="16" spans="1:99" s="2" customFormat="1" x14ac:dyDescent="0.25">
      <c r="A16" s="2" t="s">
        <v>201</v>
      </c>
      <c r="C16" s="2" t="s">
        <v>202</v>
      </c>
      <c r="D16" s="2">
        <v>1973</v>
      </c>
      <c r="E16" s="2">
        <f t="shared" si="0"/>
        <v>42</v>
      </c>
      <c r="F16" s="2">
        <v>0</v>
      </c>
      <c r="G16" s="2">
        <v>47</v>
      </c>
      <c r="H16" s="2">
        <v>36700</v>
      </c>
      <c r="I16" s="2">
        <v>14650</v>
      </c>
      <c r="J16" s="2">
        <v>6300</v>
      </c>
      <c r="K16" s="2">
        <v>14650</v>
      </c>
      <c r="L16" s="2">
        <f t="shared" si="1"/>
        <v>638152535</v>
      </c>
      <c r="M16" s="2">
        <v>444.21136696999997</v>
      </c>
      <c r="N16" s="2">
        <f t="shared" si="2"/>
        <v>19349847.145213198</v>
      </c>
      <c r="O16" s="2">
        <f t="shared" si="3"/>
        <v>0.69408026089062502</v>
      </c>
      <c r="P16" s="2">
        <f t="shared" si="4"/>
        <v>1797661.2125362142</v>
      </c>
      <c r="Q16" s="2">
        <f t="shared" si="5"/>
        <v>1.7976612125362141</v>
      </c>
      <c r="R16" s="2">
        <v>0</v>
      </c>
      <c r="S16" s="2">
        <f t="shared" si="6"/>
        <v>0</v>
      </c>
      <c r="T16" s="2">
        <f t="shared" si="7"/>
        <v>0</v>
      </c>
      <c r="U16" s="2">
        <f t="shared" si="8"/>
        <v>0</v>
      </c>
      <c r="V16" s="2">
        <v>63389.452786000002</v>
      </c>
      <c r="W16" s="2">
        <f t="shared" si="9"/>
        <v>19.321105209172799</v>
      </c>
      <c r="X16" s="2">
        <f t="shared" si="10"/>
        <v>12.005582020951685</v>
      </c>
      <c r="Y16" s="2">
        <f t="shared" si="11"/>
        <v>4.0651159032362614</v>
      </c>
      <c r="Z16" s="2">
        <f t="shared" si="12"/>
        <v>32.979719695505054</v>
      </c>
      <c r="AA16" s="2">
        <f t="shared" si="13"/>
        <v>2.486333055010292</v>
      </c>
      <c r="AB16" s="2" t="e">
        <f t="shared" si="14"/>
        <v>#DIV/0!</v>
      </c>
      <c r="AC16" s="2">
        <v>0</v>
      </c>
      <c r="AD16" s="2" t="e">
        <f t="shared" si="15"/>
        <v>#DIV/0!</v>
      </c>
      <c r="AE16" s="2">
        <v>155.149</v>
      </c>
      <c r="AF16" s="2">
        <f t="shared" si="16"/>
        <v>0</v>
      </c>
      <c r="AG16" s="2">
        <f t="shared" si="17"/>
        <v>0.66443674081589721</v>
      </c>
      <c r="AH16" s="2">
        <f t="shared" si="18"/>
        <v>0.23133171969462243</v>
      </c>
      <c r="AI16" s="2">
        <f t="shared" si="19"/>
        <v>274427370</v>
      </c>
      <c r="AJ16" s="2">
        <f t="shared" si="20"/>
        <v>7770924</v>
      </c>
      <c r="AK16" s="2">
        <f t="shared" si="21"/>
        <v>7.7709239999999999</v>
      </c>
      <c r="AL16" s="2" t="s">
        <v>203</v>
      </c>
      <c r="AM16" s="2" t="s">
        <v>204</v>
      </c>
      <c r="AN16" s="2" t="s">
        <v>205</v>
      </c>
      <c r="AO16" s="2" t="s">
        <v>206</v>
      </c>
      <c r="AP16" s="2" t="s">
        <v>207</v>
      </c>
      <c r="AQ16" s="2" t="s">
        <v>208</v>
      </c>
      <c r="AR16" s="2" t="s">
        <v>209</v>
      </c>
      <c r="AS16" s="2">
        <v>1</v>
      </c>
      <c r="AT16" s="2" t="s">
        <v>210</v>
      </c>
      <c r="AU16" s="2" t="s">
        <v>211</v>
      </c>
      <c r="AV16" s="2">
        <v>9</v>
      </c>
      <c r="AW16" s="5">
        <v>53</v>
      </c>
      <c r="AX16" s="5">
        <v>43</v>
      </c>
      <c r="AY16" s="5">
        <v>4</v>
      </c>
      <c r="AZ16" s="5">
        <v>1.5</v>
      </c>
      <c r="BA16" s="5">
        <v>4.5999999999999996</v>
      </c>
      <c r="BB16" s="5">
        <v>11.9</v>
      </c>
      <c r="BC16" s="5">
        <v>3.3</v>
      </c>
      <c r="BD16" s="5">
        <v>1</v>
      </c>
      <c r="BE16" s="5">
        <v>2.5</v>
      </c>
      <c r="BF16" s="5">
        <v>24</v>
      </c>
      <c r="BG16" s="5">
        <v>0.8</v>
      </c>
      <c r="BH16" s="2">
        <v>0</v>
      </c>
      <c r="BI16" s="2">
        <v>0</v>
      </c>
      <c r="BJ16" s="5">
        <v>0.8</v>
      </c>
      <c r="BK16" s="5">
        <v>32.200000000000003</v>
      </c>
      <c r="BL16" s="5">
        <v>17.5</v>
      </c>
      <c r="BM16" s="2">
        <v>0</v>
      </c>
      <c r="BN16" s="2">
        <v>0</v>
      </c>
      <c r="BO16" s="5">
        <v>8130</v>
      </c>
      <c r="BP16" s="5">
        <v>3067</v>
      </c>
      <c r="BQ16" s="5">
        <v>35</v>
      </c>
      <c r="BR16" s="5">
        <v>13</v>
      </c>
      <c r="BS16" s="5">
        <v>0.16</v>
      </c>
      <c r="BT16" s="5">
        <v>0.06</v>
      </c>
      <c r="BU16" s="5">
        <v>14681</v>
      </c>
      <c r="BV16" s="5">
        <v>62</v>
      </c>
      <c r="BW16" s="5">
        <v>0.3</v>
      </c>
      <c r="BX16" s="5">
        <v>263596</v>
      </c>
      <c r="BY16" s="5">
        <v>15687</v>
      </c>
      <c r="BZ16" s="5">
        <v>1122</v>
      </c>
      <c r="CA16" s="5">
        <v>67</v>
      </c>
      <c r="CB16" s="5">
        <v>1.9</v>
      </c>
      <c r="CC16" s="5">
        <v>0.12</v>
      </c>
      <c r="CD16" s="5">
        <v>24</v>
      </c>
      <c r="CE16" s="5">
        <v>32</v>
      </c>
      <c r="CF16" s="5">
        <v>58</v>
      </c>
      <c r="CG16" s="5">
        <v>37</v>
      </c>
      <c r="CH16" s="5">
        <v>12</v>
      </c>
      <c r="CI16" s="5">
        <v>2</v>
      </c>
      <c r="CJ16" s="5">
        <v>6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5">
        <v>4</v>
      </c>
      <c r="CR16" s="5">
        <v>24</v>
      </c>
      <c r="CS16" s="5">
        <v>0.85660999999999998</v>
      </c>
      <c r="CT16" s="5">
        <v>0.61543999999999999</v>
      </c>
      <c r="CU16" s="2" t="s">
        <v>136</v>
      </c>
    </row>
    <row r="17" spans="1:99" s="2" customFormat="1" x14ac:dyDescent="0.25">
      <c r="A17" s="2" t="s">
        <v>212</v>
      </c>
      <c r="B17" s="2" t="s">
        <v>213</v>
      </c>
      <c r="C17" s="2" t="s">
        <v>214</v>
      </c>
      <c r="D17" s="2">
        <v>1976</v>
      </c>
      <c r="E17" s="2">
        <f t="shared" si="0"/>
        <v>39</v>
      </c>
      <c r="F17" s="2">
        <v>71</v>
      </c>
      <c r="G17" s="2">
        <v>80</v>
      </c>
      <c r="H17" s="2">
        <v>5570</v>
      </c>
      <c r="I17" s="2">
        <v>98000</v>
      </c>
      <c r="J17" s="2">
        <v>35000</v>
      </c>
      <c r="K17" s="2">
        <v>98000</v>
      </c>
      <c r="L17" s="2">
        <f t="shared" si="1"/>
        <v>4268870200</v>
      </c>
      <c r="M17" s="2">
        <v>2430</v>
      </c>
      <c r="N17" s="2">
        <f t="shared" si="2"/>
        <v>105850800</v>
      </c>
      <c r="O17" s="2">
        <f t="shared" si="3"/>
        <v>3.796875</v>
      </c>
      <c r="P17" s="2">
        <f t="shared" si="4"/>
        <v>9833869.8000000007</v>
      </c>
      <c r="Q17" s="2">
        <f t="shared" si="5"/>
        <v>9.8338698000000004</v>
      </c>
      <c r="R17" s="2">
        <v>109</v>
      </c>
      <c r="S17" s="2">
        <f t="shared" si="6"/>
        <v>282.30890999999997</v>
      </c>
      <c r="T17" s="2">
        <f t="shared" si="7"/>
        <v>69760</v>
      </c>
      <c r="U17" s="2">
        <f t="shared" si="8"/>
        <v>3038920000</v>
      </c>
      <c r="V17" s="2">
        <v>339849.38209999999</v>
      </c>
      <c r="W17" s="2">
        <f t="shared" si="9"/>
        <v>103.58609166407999</v>
      </c>
      <c r="X17" s="2">
        <f t="shared" si="10"/>
        <v>64.365433873447401</v>
      </c>
      <c r="Y17" s="2">
        <f t="shared" si="11"/>
        <v>9.318244710962766</v>
      </c>
      <c r="Z17" s="2">
        <f t="shared" si="12"/>
        <v>40.32912552385055</v>
      </c>
      <c r="AA17" s="2">
        <f t="shared" si="13"/>
        <v>2.3993924660097563</v>
      </c>
      <c r="AB17" s="2">
        <f t="shared" si="14"/>
        <v>1.7040475573457978</v>
      </c>
      <c r="AC17" s="2">
        <v>71</v>
      </c>
      <c r="AD17" s="2">
        <f t="shared" si="15"/>
        <v>0.56801585244859931</v>
      </c>
      <c r="AE17" s="2">
        <v>220.167</v>
      </c>
      <c r="AF17" s="2">
        <f t="shared" si="16"/>
        <v>28.707818930041153</v>
      </c>
      <c r="AG17" s="2">
        <f t="shared" si="17"/>
        <v>0.34738989486624666</v>
      </c>
      <c r="AH17" s="2">
        <f t="shared" si="18"/>
        <v>0.22778456770391786</v>
      </c>
      <c r="AI17" s="2">
        <f t="shared" si="19"/>
        <v>1524596500</v>
      </c>
      <c r="AJ17" s="2">
        <f t="shared" si="20"/>
        <v>43171800</v>
      </c>
      <c r="AK17" s="2">
        <f t="shared" si="21"/>
        <v>43.171799999999998</v>
      </c>
      <c r="AL17" s="2" t="s">
        <v>215</v>
      </c>
      <c r="AM17" s="2" t="s">
        <v>133</v>
      </c>
      <c r="AN17" s="2" t="s">
        <v>133</v>
      </c>
      <c r="AO17" s="2" t="s">
        <v>216</v>
      </c>
      <c r="AP17" s="2" t="s">
        <v>217</v>
      </c>
      <c r="AQ17" s="2" t="s">
        <v>162</v>
      </c>
      <c r="AR17" s="2" t="s">
        <v>218</v>
      </c>
      <c r="AS17" s="2">
        <v>2</v>
      </c>
      <c r="AT17" s="2" t="s">
        <v>219</v>
      </c>
      <c r="AU17" s="2" t="s">
        <v>220</v>
      </c>
      <c r="AV17" s="2">
        <v>9</v>
      </c>
      <c r="AW17" s="5">
        <v>49</v>
      </c>
      <c r="AX17" s="5">
        <v>47</v>
      </c>
      <c r="AY17" s="5">
        <v>4</v>
      </c>
      <c r="AZ17" s="5">
        <v>3.6</v>
      </c>
      <c r="BA17" s="5">
        <v>5.2</v>
      </c>
      <c r="BB17" s="5">
        <v>0.5</v>
      </c>
      <c r="BC17" s="5">
        <v>1.4</v>
      </c>
      <c r="BD17" s="5">
        <v>0.4</v>
      </c>
      <c r="BE17" s="5">
        <v>1.6</v>
      </c>
      <c r="BF17" s="5">
        <v>24.3</v>
      </c>
      <c r="BG17" s="5">
        <v>0.1</v>
      </c>
      <c r="BH17" s="5">
        <v>0.5</v>
      </c>
      <c r="BI17" s="5">
        <v>0.3</v>
      </c>
      <c r="BJ17" s="5">
        <v>2.5</v>
      </c>
      <c r="BK17" s="5">
        <v>35.1</v>
      </c>
      <c r="BL17" s="5">
        <v>23.6</v>
      </c>
      <c r="BM17" s="2">
        <v>0</v>
      </c>
      <c r="BN17" s="5">
        <v>0.7</v>
      </c>
      <c r="BO17" s="5">
        <v>16899</v>
      </c>
      <c r="BP17" s="5">
        <v>7221</v>
      </c>
      <c r="BQ17" s="5">
        <v>27</v>
      </c>
      <c r="BR17" s="5">
        <v>12</v>
      </c>
      <c r="BS17" s="5">
        <v>0.12</v>
      </c>
      <c r="BT17" s="5">
        <v>0.05</v>
      </c>
      <c r="BU17" s="5">
        <v>33419</v>
      </c>
      <c r="BV17" s="5">
        <v>54</v>
      </c>
      <c r="BW17" s="5">
        <v>0.24</v>
      </c>
      <c r="BX17" s="5">
        <v>349573</v>
      </c>
      <c r="BY17" s="5">
        <v>31341</v>
      </c>
      <c r="BZ17" s="5">
        <v>566</v>
      </c>
      <c r="CA17" s="5">
        <v>51</v>
      </c>
      <c r="CB17" s="5">
        <v>1.79</v>
      </c>
      <c r="CC17" s="5">
        <v>0.17</v>
      </c>
      <c r="CD17" s="5">
        <v>7</v>
      </c>
      <c r="CE17" s="5">
        <v>9</v>
      </c>
      <c r="CF17" s="5">
        <v>49</v>
      </c>
      <c r="CG17" s="5">
        <v>24</v>
      </c>
      <c r="CH17" s="5">
        <v>27</v>
      </c>
      <c r="CI17" s="5">
        <v>5</v>
      </c>
      <c r="CJ17" s="5">
        <v>11</v>
      </c>
      <c r="CK17" s="5">
        <v>1</v>
      </c>
      <c r="CL17" s="2">
        <v>0</v>
      </c>
      <c r="CM17" s="2">
        <v>0</v>
      </c>
      <c r="CN17" s="2">
        <v>0</v>
      </c>
      <c r="CO17" s="2">
        <v>0</v>
      </c>
      <c r="CP17" s="5">
        <v>2</v>
      </c>
      <c r="CQ17" s="5">
        <v>11</v>
      </c>
      <c r="CR17" s="5">
        <v>53</v>
      </c>
      <c r="CS17" s="5">
        <v>0.79879999999999995</v>
      </c>
      <c r="CT17" s="5">
        <v>0.84724999999999995</v>
      </c>
      <c r="CU17" s="2" t="s">
        <v>169</v>
      </c>
    </row>
    <row r="18" spans="1:99" s="2" customFormat="1" x14ac:dyDescent="0.25">
      <c r="A18" s="2" t="s">
        <v>221</v>
      </c>
      <c r="B18" s="2" t="s">
        <v>222</v>
      </c>
      <c r="C18" s="2" t="s">
        <v>223</v>
      </c>
      <c r="D18" s="2">
        <v>1979</v>
      </c>
      <c r="E18" s="2">
        <f t="shared" si="0"/>
        <v>36</v>
      </c>
      <c r="F18" s="2">
        <v>75</v>
      </c>
      <c r="G18" s="2">
        <v>105</v>
      </c>
      <c r="H18" s="2">
        <v>4830</v>
      </c>
      <c r="I18" s="2">
        <v>246500</v>
      </c>
      <c r="J18" s="2">
        <v>144600</v>
      </c>
      <c r="K18" s="2">
        <v>246500</v>
      </c>
      <c r="L18" s="2">
        <f t="shared" si="1"/>
        <v>10737515350</v>
      </c>
      <c r="M18" s="2">
        <v>7190</v>
      </c>
      <c r="N18" s="2">
        <f t="shared" si="2"/>
        <v>313196400</v>
      </c>
      <c r="O18" s="2">
        <f t="shared" si="3"/>
        <v>11.234375</v>
      </c>
      <c r="P18" s="2">
        <f t="shared" si="4"/>
        <v>29096923.400000002</v>
      </c>
      <c r="Q18" s="2">
        <f t="shared" si="5"/>
        <v>29.096923400000001</v>
      </c>
      <c r="R18" s="2">
        <v>213</v>
      </c>
      <c r="S18" s="2">
        <f t="shared" si="6"/>
        <v>551.66786999999999</v>
      </c>
      <c r="T18" s="2">
        <f t="shared" si="7"/>
        <v>136320</v>
      </c>
      <c r="U18" s="2">
        <f t="shared" si="8"/>
        <v>5938440000</v>
      </c>
      <c r="V18" s="2">
        <v>577513.48822000006</v>
      </c>
      <c r="W18" s="2">
        <f t="shared" si="9"/>
        <v>176.02611120945602</v>
      </c>
      <c r="X18" s="2">
        <f t="shared" si="10"/>
        <v>109.3775895879387</v>
      </c>
      <c r="Y18" s="2">
        <f t="shared" si="11"/>
        <v>9.2055226385017743</v>
      </c>
      <c r="Z18" s="2">
        <f t="shared" si="12"/>
        <v>34.283648694557151</v>
      </c>
      <c r="AA18" s="2">
        <f t="shared" si="13"/>
        <v>0.9869080456634719</v>
      </c>
      <c r="AB18" s="2">
        <f t="shared" si="14"/>
        <v>1.371345947782286</v>
      </c>
      <c r="AC18" s="2">
        <v>75</v>
      </c>
      <c r="AD18" s="2">
        <f t="shared" si="15"/>
        <v>0.45711531592742866</v>
      </c>
      <c r="AE18" s="2">
        <v>222.01499999999999</v>
      </c>
      <c r="AF18" s="2">
        <f t="shared" si="16"/>
        <v>18.959666203059804</v>
      </c>
      <c r="AG18" s="2">
        <f t="shared" si="17"/>
        <v>0.17168173910158896</v>
      </c>
      <c r="AH18" s="2">
        <f t="shared" si="18"/>
        <v>0.16313481909138003</v>
      </c>
      <c r="AI18" s="2">
        <f t="shared" si="19"/>
        <v>6298761540</v>
      </c>
      <c r="AJ18" s="2">
        <f t="shared" si="20"/>
        <v>178361208</v>
      </c>
      <c r="AK18" s="2">
        <f t="shared" si="21"/>
        <v>178.361208</v>
      </c>
      <c r="AL18" s="2" t="s">
        <v>224</v>
      </c>
      <c r="AM18" s="2" t="s">
        <v>133</v>
      </c>
      <c r="AN18" s="2" t="s">
        <v>133</v>
      </c>
      <c r="AO18" s="2" t="s">
        <v>225</v>
      </c>
      <c r="AP18" s="2" t="s">
        <v>226</v>
      </c>
      <c r="AQ18" s="2" t="s">
        <v>227</v>
      </c>
      <c r="AR18" s="2" t="s">
        <v>228</v>
      </c>
      <c r="AS18" s="2">
        <v>1</v>
      </c>
      <c r="AT18" s="2" t="s">
        <v>229</v>
      </c>
      <c r="AU18" s="2" t="s">
        <v>230</v>
      </c>
      <c r="AV18" s="2">
        <v>9</v>
      </c>
      <c r="AW18" s="5">
        <v>50</v>
      </c>
      <c r="AX18" s="5">
        <v>47</v>
      </c>
      <c r="AY18" s="5">
        <v>3</v>
      </c>
      <c r="AZ18" s="5">
        <v>4.5</v>
      </c>
      <c r="BA18" s="5">
        <v>3.1</v>
      </c>
      <c r="BB18" s="5">
        <v>1</v>
      </c>
      <c r="BC18" s="5">
        <v>1</v>
      </c>
      <c r="BD18" s="5">
        <v>0.4</v>
      </c>
      <c r="BE18" s="5">
        <v>1.4</v>
      </c>
      <c r="BF18" s="5">
        <v>8.3000000000000007</v>
      </c>
      <c r="BG18" s="2">
        <v>0</v>
      </c>
      <c r="BH18" s="5">
        <v>0.8</v>
      </c>
      <c r="BI18" s="5">
        <v>0.1</v>
      </c>
      <c r="BJ18" s="5">
        <v>8.9</v>
      </c>
      <c r="BK18" s="5">
        <v>37.200000000000003</v>
      </c>
      <c r="BL18" s="5">
        <v>33.1</v>
      </c>
      <c r="BM18" s="2">
        <v>0</v>
      </c>
      <c r="BN18" s="5">
        <v>0.2</v>
      </c>
      <c r="BO18" s="5">
        <v>23086</v>
      </c>
      <c r="BP18" s="5">
        <v>10821</v>
      </c>
      <c r="BQ18" s="5">
        <v>31</v>
      </c>
      <c r="BR18" s="5">
        <v>15</v>
      </c>
      <c r="BS18" s="5">
        <v>0.14000000000000001</v>
      </c>
      <c r="BT18" s="5">
        <v>7.0000000000000007E-2</v>
      </c>
      <c r="BU18" s="5">
        <v>45825</v>
      </c>
      <c r="BV18" s="5">
        <v>63</v>
      </c>
      <c r="BW18" s="5">
        <v>0.28000000000000003</v>
      </c>
      <c r="BX18" s="5">
        <v>352713</v>
      </c>
      <c r="BY18" s="5">
        <v>10535</v>
      </c>
      <c r="BZ18" s="5">
        <v>481</v>
      </c>
      <c r="CA18" s="5">
        <v>14</v>
      </c>
      <c r="CB18" s="5">
        <v>1.79</v>
      </c>
      <c r="CC18" s="5">
        <v>0.06</v>
      </c>
      <c r="CD18" s="5">
        <v>8</v>
      </c>
      <c r="CE18" s="5">
        <v>9</v>
      </c>
      <c r="CF18" s="5">
        <v>61</v>
      </c>
      <c r="CG18" s="5">
        <v>32</v>
      </c>
      <c r="CH18" s="5">
        <v>18</v>
      </c>
      <c r="CI18" s="5">
        <v>1</v>
      </c>
      <c r="CJ18" s="5">
        <v>3</v>
      </c>
      <c r="CK18" s="2">
        <v>0</v>
      </c>
      <c r="CL18" s="2">
        <v>0</v>
      </c>
      <c r="CM18" s="2">
        <v>0</v>
      </c>
      <c r="CN18" s="2">
        <v>0</v>
      </c>
      <c r="CO18" s="5">
        <v>1</v>
      </c>
      <c r="CP18" s="5">
        <v>5</v>
      </c>
      <c r="CQ18" s="5">
        <v>11</v>
      </c>
      <c r="CR18" s="5">
        <v>51</v>
      </c>
      <c r="CS18" s="5">
        <v>0.57484999999999997</v>
      </c>
      <c r="CT18" s="5">
        <v>0.17457</v>
      </c>
      <c r="CU18" s="2" t="s">
        <v>169</v>
      </c>
    </row>
    <row r="19" spans="1:99" s="2" customFormat="1" x14ac:dyDescent="0.25">
      <c r="A19" s="2" t="s">
        <v>231</v>
      </c>
      <c r="B19" s="2" t="s">
        <v>232</v>
      </c>
      <c r="C19" s="2" t="s">
        <v>233</v>
      </c>
      <c r="D19" s="2">
        <v>1988</v>
      </c>
      <c r="E19" s="2">
        <f t="shared" si="0"/>
        <v>27</v>
      </c>
      <c r="F19" s="2">
        <v>68</v>
      </c>
      <c r="G19" s="2">
        <v>70</v>
      </c>
      <c r="H19" s="2">
        <v>24639</v>
      </c>
      <c r="I19" s="2">
        <v>26950</v>
      </c>
      <c r="J19" s="2">
        <v>10842</v>
      </c>
      <c r="K19" s="2">
        <v>26950</v>
      </c>
      <c r="L19" s="2">
        <f t="shared" si="1"/>
        <v>1173939305</v>
      </c>
      <c r="M19" s="2">
        <v>722</v>
      </c>
      <c r="N19" s="2">
        <f t="shared" si="2"/>
        <v>31450320</v>
      </c>
      <c r="O19" s="2">
        <f t="shared" si="3"/>
        <v>1.128125</v>
      </c>
      <c r="P19" s="2">
        <f t="shared" si="4"/>
        <v>2921832.92</v>
      </c>
      <c r="Q19" s="2">
        <f t="shared" si="5"/>
        <v>2.9218329199999999</v>
      </c>
      <c r="R19" s="2">
        <v>33</v>
      </c>
      <c r="S19" s="2">
        <f t="shared" si="6"/>
        <v>85.469669999999994</v>
      </c>
      <c r="T19" s="2">
        <f t="shared" si="7"/>
        <v>21120</v>
      </c>
      <c r="U19" s="2">
        <f t="shared" si="8"/>
        <v>920040000</v>
      </c>
      <c r="V19" s="2">
        <v>57982.909519000001</v>
      </c>
      <c r="W19" s="2">
        <f t="shared" si="9"/>
        <v>17.673190821391199</v>
      </c>
      <c r="X19" s="2">
        <f t="shared" si="10"/>
        <v>10.981615165441486</v>
      </c>
      <c r="Y19" s="2">
        <f t="shared" si="11"/>
        <v>2.9166355759506644</v>
      </c>
      <c r="Z19" s="2">
        <f t="shared" si="12"/>
        <v>37.326784115392151</v>
      </c>
      <c r="AA19" s="2">
        <f t="shared" si="13"/>
        <v>1.3215191219240701</v>
      </c>
      <c r="AB19" s="2">
        <f t="shared" si="14"/>
        <v>1.6467698874437715</v>
      </c>
      <c r="AC19" s="2">
        <v>68</v>
      </c>
      <c r="AD19" s="2">
        <f t="shared" si="15"/>
        <v>0.54892329581459043</v>
      </c>
      <c r="AE19" s="2">
        <v>23.281500000000001</v>
      </c>
      <c r="AF19" s="2">
        <f t="shared" si="16"/>
        <v>29.252077562326871</v>
      </c>
      <c r="AG19" s="2">
        <f t="shared" si="17"/>
        <v>0.58986616980974538</v>
      </c>
      <c r="AH19" s="2">
        <f t="shared" si="18"/>
        <v>0.21848109454992523</v>
      </c>
      <c r="AI19" s="2">
        <f t="shared" si="19"/>
        <v>472276435.80000001</v>
      </c>
      <c r="AJ19" s="2">
        <f t="shared" si="20"/>
        <v>13373390.16</v>
      </c>
      <c r="AK19" s="2">
        <f t="shared" si="21"/>
        <v>13.37339016</v>
      </c>
      <c r="AL19" s="2" t="s">
        <v>234</v>
      </c>
      <c r="AM19" s="2" t="s">
        <v>133</v>
      </c>
      <c r="AN19" s="2" t="s">
        <v>133</v>
      </c>
      <c r="AO19" s="2" t="s">
        <v>235</v>
      </c>
      <c r="AP19" s="2" t="s">
        <v>236</v>
      </c>
      <c r="AQ19" s="2" t="s">
        <v>237</v>
      </c>
      <c r="AR19" s="2" t="s">
        <v>238</v>
      </c>
      <c r="AS19" s="2">
        <v>1</v>
      </c>
      <c r="AT19" s="2" t="s">
        <v>239</v>
      </c>
      <c r="AU19" s="2" t="s">
        <v>240</v>
      </c>
      <c r="AV19" s="2">
        <v>9</v>
      </c>
      <c r="AW19" s="5">
        <v>75</v>
      </c>
      <c r="AX19" s="5">
        <v>23</v>
      </c>
      <c r="AY19" s="5">
        <v>2</v>
      </c>
      <c r="AZ19" s="5">
        <v>7.8</v>
      </c>
      <c r="BA19" s="5">
        <v>0.7</v>
      </c>
      <c r="BB19" s="5">
        <v>3.1</v>
      </c>
      <c r="BC19" s="5">
        <v>10.7</v>
      </c>
      <c r="BD19" s="5">
        <v>4.8</v>
      </c>
      <c r="BE19" s="5">
        <v>3.6</v>
      </c>
      <c r="BF19" s="5">
        <v>19.399999999999999</v>
      </c>
      <c r="BG19" s="5">
        <v>0.2</v>
      </c>
      <c r="BH19" s="5">
        <v>0.7</v>
      </c>
      <c r="BI19" s="5">
        <v>0.4</v>
      </c>
      <c r="BJ19" s="5">
        <v>10.8</v>
      </c>
      <c r="BK19" s="5">
        <v>23.3</v>
      </c>
      <c r="BL19" s="5">
        <v>14.5</v>
      </c>
      <c r="BM19" s="2">
        <v>0</v>
      </c>
      <c r="BN19" s="5">
        <v>0.1</v>
      </c>
      <c r="BO19" s="5">
        <v>5800</v>
      </c>
      <c r="BP19" s="5">
        <v>1810</v>
      </c>
      <c r="BQ19" s="5">
        <v>46</v>
      </c>
      <c r="BR19" s="5">
        <v>14</v>
      </c>
      <c r="BS19" s="5">
        <v>0.2</v>
      </c>
      <c r="BT19" s="5">
        <v>0.06</v>
      </c>
      <c r="BU19" s="5">
        <v>11260</v>
      </c>
      <c r="BV19" s="5">
        <v>89</v>
      </c>
      <c r="BW19" s="5">
        <v>0.38</v>
      </c>
      <c r="BX19" s="5">
        <v>87415</v>
      </c>
      <c r="BY19" s="5">
        <v>2532</v>
      </c>
      <c r="BZ19" s="5">
        <v>688</v>
      </c>
      <c r="CA19" s="5">
        <v>20</v>
      </c>
      <c r="CB19" s="5">
        <v>4.2300000000000004</v>
      </c>
      <c r="CC19" s="5">
        <v>0.13</v>
      </c>
      <c r="CD19" s="5">
        <v>67</v>
      </c>
      <c r="CE19" s="5">
        <v>67</v>
      </c>
      <c r="CF19" s="5">
        <v>17</v>
      </c>
      <c r="CG19" s="5">
        <v>15</v>
      </c>
      <c r="CH19" s="5">
        <v>12</v>
      </c>
      <c r="CI19" s="5">
        <v>2</v>
      </c>
      <c r="CJ19" s="5">
        <v>4</v>
      </c>
      <c r="CK19" s="2">
        <v>0</v>
      </c>
      <c r="CL19" s="2">
        <v>0</v>
      </c>
      <c r="CM19" s="2">
        <v>0</v>
      </c>
      <c r="CN19" s="2">
        <v>0</v>
      </c>
      <c r="CO19" s="5">
        <v>1</v>
      </c>
      <c r="CP19" s="5">
        <v>4</v>
      </c>
      <c r="CQ19" s="5">
        <v>2</v>
      </c>
      <c r="CR19" s="5">
        <v>10</v>
      </c>
      <c r="CS19" s="5">
        <v>0.50604000000000005</v>
      </c>
      <c r="CT19" s="5">
        <v>0.13919999999999999</v>
      </c>
      <c r="CU19" s="2" t="s">
        <v>169</v>
      </c>
    </row>
    <row r="20" spans="1:99" s="2" customFormat="1" x14ac:dyDescent="0.25">
      <c r="A20" s="2" t="s">
        <v>241</v>
      </c>
      <c r="C20" s="2" t="s">
        <v>242</v>
      </c>
      <c r="D20" s="2">
        <v>1956</v>
      </c>
      <c r="E20" s="2">
        <f t="shared" si="0"/>
        <v>59</v>
      </c>
      <c r="F20" s="2">
        <v>0</v>
      </c>
      <c r="G20" s="2">
        <v>49</v>
      </c>
      <c r="H20" s="2">
        <v>199849</v>
      </c>
      <c r="I20" s="2">
        <v>2806</v>
      </c>
      <c r="J20" s="2">
        <v>2806</v>
      </c>
      <c r="K20" s="2">
        <v>2806</v>
      </c>
      <c r="L20" s="2">
        <f t="shared" si="1"/>
        <v>122229079.40000001</v>
      </c>
      <c r="M20" s="2">
        <v>292.99424238</v>
      </c>
      <c r="N20" s="2">
        <f t="shared" si="2"/>
        <v>12762829.1980728</v>
      </c>
      <c r="O20" s="2">
        <f t="shared" si="3"/>
        <v>0.45780350371875</v>
      </c>
      <c r="P20" s="2">
        <f t="shared" si="4"/>
        <v>1185706.6797179268</v>
      </c>
      <c r="Q20" s="2">
        <f t="shared" si="5"/>
        <v>1.185706679717927</v>
      </c>
      <c r="R20" s="2">
        <v>0</v>
      </c>
      <c r="S20" s="2">
        <f t="shared" si="6"/>
        <v>0</v>
      </c>
      <c r="T20" s="2">
        <f t="shared" si="7"/>
        <v>0</v>
      </c>
      <c r="U20" s="2">
        <f t="shared" si="8"/>
        <v>0</v>
      </c>
      <c r="V20" s="2">
        <v>61532.844477999999</v>
      </c>
      <c r="W20" s="2">
        <f t="shared" si="9"/>
        <v>18.755210996894398</v>
      </c>
      <c r="X20" s="2">
        <f t="shared" si="10"/>
        <v>11.653951547066333</v>
      </c>
      <c r="Y20" s="2">
        <f t="shared" si="11"/>
        <v>4.8587909315434574</v>
      </c>
      <c r="Z20" s="2">
        <f t="shared" si="12"/>
        <v>9.5769580163665218</v>
      </c>
      <c r="AA20" s="2">
        <f t="shared" si="13"/>
        <v>5.4187881892116572</v>
      </c>
      <c r="AB20" s="2" t="e">
        <f t="shared" si="14"/>
        <v>#DIV/0!</v>
      </c>
      <c r="AC20" s="2">
        <v>0</v>
      </c>
      <c r="AD20" s="2" t="e">
        <f t="shared" si="15"/>
        <v>#DIV/0!</v>
      </c>
      <c r="AE20" s="2">
        <v>251.672</v>
      </c>
      <c r="AF20" s="2">
        <f t="shared" si="16"/>
        <v>0</v>
      </c>
      <c r="AG20" s="2">
        <f t="shared" si="17"/>
        <v>0.23757435202463675</v>
      </c>
      <c r="AH20" s="2">
        <f t="shared" si="18"/>
        <v>0.34257643664946114</v>
      </c>
      <c r="AI20" s="2">
        <f t="shared" si="19"/>
        <v>122229079.40000001</v>
      </c>
      <c r="AJ20" s="2">
        <f t="shared" si="20"/>
        <v>3461144.88</v>
      </c>
      <c r="AK20" s="2">
        <f t="shared" si="21"/>
        <v>3.46114488</v>
      </c>
      <c r="AL20" s="2" t="s">
        <v>243</v>
      </c>
      <c r="AM20" s="2" t="s">
        <v>244</v>
      </c>
      <c r="AN20" s="2" t="s">
        <v>245</v>
      </c>
      <c r="AO20" s="2" t="s">
        <v>246</v>
      </c>
      <c r="AP20" s="2" t="s">
        <v>247</v>
      </c>
      <c r="AQ20" s="2" t="s">
        <v>248</v>
      </c>
      <c r="AR20" s="2" t="s">
        <v>249</v>
      </c>
      <c r="AS20" s="2">
        <v>2</v>
      </c>
      <c r="AT20" s="2" t="s">
        <v>250</v>
      </c>
      <c r="AU20" s="2" t="s">
        <v>251</v>
      </c>
      <c r="AV20" s="2">
        <v>11</v>
      </c>
      <c r="AW20" s="5">
        <v>41</v>
      </c>
      <c r="AX20" s="5">
        <v>54</v>
      </c>
      <c r="AY20" s="5">
        <v>4</v>
      </c>
      <c r="AZ20" s="5">
        <v>0.6</v>
      </c>
      <c r="BA20" s="5">
        <v>0.7</v>
      </c>
      <c r="BB20" s="5">
        <v>0.7</v>
      </c>
      <c r="BC20" s="5">
        <v>2.5</v>
      </c>
      <c r="BD20" s="5">
        <v>0.8</v>
      </c>
      <c r="BE20" s="5">
        <v>0.5</v>
      </c>
      <c r="BF20" s="5">
        <v>31.9</v>
      </c>
      <c r="BG20" s="5">
        <v>1.6</v>
      </c>
      <c r="BH20" s="5">
        <v>2.2000000000000002</v>
      </c>
      <c r="BI20" s="5">
        <v>0.1</v>
      </c>
      <c r="BJ20" s="5">
        <v>2.2999999999999998</v>
      </c>
      <c r="BK20" s="5">
        <v>54</v>
      </c>
      <c r="BL20" s="5">
        <v>2.1</v>
      </c>
      <c r="BM20" s="2">
        <v>0</v>
      </c>
      <c r="BN20" s="5">
        <v>0.1</v>
      </c>
      <c r="BO20" s="5">
        <v>29830</v>
      </c>
      <c r="BP20" s="5">
        <v>4609</v>
      </c>
      <c r="BQ20" s="5">
        <v>43</v>
      </c>
      <c r="BR20" s="5">
        <v>7</v>
      </c>
      <c r="BS20" s="5">
        <v>0.15</v>
      </c>
      <c r="BT20" s="5">
        <v>0.02</v>
      </c>
      <c r="BU20" s="5">
        <v>48214</v>
      </c>
      <c r="BV20" s="5">
        <v>70</v>
      </c>
      <c r="BW20" s="5">
        <v>0.24</v>
      </c>
      <c r="BX20" s="5">
        <v>429200</v>
      </c>
      <c r="BY20" s="5">
        <v>67484</v>
      </c>
      <c r="BZ20" s="5">
        <v>622</v>
      </c>
      <c r="CA20" s="5">
        <v>98</v>
      </c>
      <c r="CB20" s="5">
        <v>1.94</v>
      </c>
      <c r="CC20" s="5">
        <v>0.32</v>
      </c>
      <c r="CD20" s="5">
        <v>21</v>
      </c>
      <c r="CE20" s="5">
        <v>15</v>
      </c>
      <c r="CF20" s="5">
        <v>28</v>
      </c>
      <c r="CG20" s="5">
        <v>23</v>
      </c>
      <c r="CH20" s="5">
        <v>18</v>
      </c>
      <c r="CI20" s="5">
        <v>6</v>
      </c>
      <c r="CJ20" s="5">
        <v>6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5">
        <v>1</v>
      </c>
      <c r="CQ20" s="5">
        <v>26</v>
      </c>
      <c r="CR20" s="5">
        <v>55</v>
      </c>
      <c r="CS20" s="5">
        <v>0.53657999999999995</v>
      </c>
      <c r="CT20" s="5">
        <v>0.10861</v>
      </c>
      <c r="CU20" s="2" t="s">
        <v>136</v>
      </c>
    </row>
    <row r="21" spans="1:99" s="2" customFormat="1" x14ac:dyDescent="0.25">
      <c r="A21" s="2" t="s">
        <v>252</v>
      </c>
      <c r="C21" s="2" t="s">
        <v>253</v>
      </c>
      <c r="D21" s="2">
        <v>1955</v>
      </c>
      <c r="E21" s="2">
        <f t="shared" si="0"/>
        <v>60</v>
      </c>
      <c r="F21" s="2">
        <v>0</v>
      </c>
      <c r="G21" s="2">
        <v>102</v>
      </c>
      <c r="H21" s="2">
        <v>32900</v>
      </c>
      <c r="I21" s="2">
        <v>36368</v>
      </c>
      <c r="J21" s="2">
        <v>26239</v>
      </c>
      <c r="K21" s="2">
        <v>36368</v>
      </c>
      <c r="L21" s="2">
        <f t="shared" si="1"/>
        <v>1584186443.2</v>
      </c>
      <c r="M21" s="2">
        <v>800.67997114000002</v>
      </c>
      <c r="N21" s="2">
        <f t="shared" si="2"/>
        <v>34877619.542858399</v>
      </c>
      <c r="O21" s="2">
        <f t="shared" si="3"/>
        <v>1.2510624549062501</v>
      </c>
      <c r="P21" s="2">
        <f t="shared" si="4"/>
        <v>3240239.7480076207</v>
      </c>
      <c r="Q21" s="2">
        <f t="shared" si="5"/>
        <v>3.2402397480076206</v>
      </c>
      <c r="R21" s="2">
        <v>0</v>
      </c>
      <c r="S21" s="2">
        <f t="shared" si="6"/>
        <v>0</v>
      </c>
      <c r="T21" s="2">
        <f t="shared" si="7"/>
        <v>0</v>
      </c>
      <c r="U21" s="2">
        <f t="shared" si="8"/>
        <v>0</v>
      </c>
      <c r="V21" s="2">
        <v>82683.407334000003</v>
      </c>
      <c r="W21" s="2">
        <f t="shared" si="9"/>
        <v>25.201902555403201</v>
      </c>
      <c r="X21" s="2">
        <f t="shared" si="10"/>
        <v>15.659741248615598</v>
      </c>
      <c r="Y21" s="2">
        <f t="shared" si="11"/>
        <v>3.9494775231194632</v>
      </c>
      <c r="Z21" s="2">
        <f t="shared" si="12"/>
        <v>45.421289180969367</v>
      </c>
      <c r="AA21" s="2">
        <f t="shared" si="13"/>
        <v>0.77867088485220215</v>
      </c>
      <c r="AB21" s="2" t="e">
        <f t="shared" si="14"/>
        <v>#DIV/0!</v>
      </c>
      <c r="AC21" s="2">
        <v>0</v>
      </c>
      <c r="AD21" s="2" t="e">
        <f t="shared" si="15"/>
        <v>#DIV/0!</v>
      </c>
      <c r="AE21" s="2">
        <v>9.6000999999999994</v>
      </c>
      <c r="AF21" s="2">
        <f t="shared" si="16"/>
        <v>0</v>
      </c>
      <c r="AG21" s="2">
        <f t="shared" si="17"/>
        <v>0.68160299022046777</v>
      </c>
      <c r="AH21" s="2">
        <f t="shared" si="18"/>
        <v>0.10011467769814984</v>
      </c>
      <c r="AI21" s="2">
        <f t="shared" si="19"/>
        <v>1142968216.1000001</v>
      </c>
      <c r="AJ21" s="2">
        <f t="shared" si="20"/>
        <v>32365281.719999999</v>
      </c>
      <c r="AK21" s="2">
        <f t="shared" si="21"/>
        <v>32.365281719999999</v>
      </c>
      <c r="AL21" s="2" t="s">
        <v>254</v>
      </c>
      <c r="AM21" s="2" t="s">
        <v>255</v>
      </c>
      <c r="AN21" s="2" t="s">
        <v>256</v>
      </c>
      <c r="AO21" s="2" t="s">
        <v>257</v>
      </c>
      <c r="AP21" s="2" t="s">
        <v>258</v>
      </c>
      <c r="AQ21" s="2" t="s">
        <v>259</v>
      </c>
      <c r="AR21" s="2" t="s">
        <v>144</v>
      </c>
      <c r="AS21" s="2">
        <v>1</v>
      </c>
      <c r="AT21" s="2" t="s">
        <v>260</v>
      </c>
      <c r="AU21" s="2" t="s">
        <v>261</v>
      </c>
      <c r="AV21" s="2">
        <v>11</v>
      </c>
      <c r="AW21" s="5">
        <v>18</v>
      </c>
      <c r="AX21" s="5">
        <v>76</v>
      </c>
      <c r="AY21" s="5">
        <v>6</v>
      </c>
      <c r="AZ21" s="5">
        <v>6</v>
      </c>
      <c r="BA21" s="5">
        <v>0.3</v>
      </c>
      <c r="BB21" s="5">
        <v>1.1000000000000001</v>
      </c>
      <c r="BC21" s="5">
        <v>3.2</v>
      </c>
      <c r="BD21" s="5">
        <v>0.7</v>
      </c>
      <c r="BE21" s="5">
        <v>1.6</v>
      </c>
      <c r="BF21" s="5">
        <v>28.6</v>
      </c>
      <c r="BG21" s="5">
        <v>1.9</v>
      </c>
      <c r="BH21" s="5">
        <v>2.6</v>
      </c>
      <c r="BI21" s="5">
        <v>0.1</v>
      </c>
      <c r="BJ21" s="5">
        <v>3.4</v>
      </c>
      <c r="BK21" s="5">
        <v>48.8</v>
      </c>
      <c r="BL21" s="5">
        <v>1.8</v>
      </c>
      <c r="BM21" s="2">
        <v>0</v>
      </c>
      <c r="BN21" s="2">
        <v>0</v>
      </c>
      <c r="BO21" s="5">
        <v>1624</v>
      </c>
      <c r="BP21" s="5">
        <v>156</v>
      </c>
      <c r="BQ21" s="5">
        <v>56</v>
      </c>
      <c r="BR21" s="5">
        <v>5</v>
      </c>
      <c r="BS21" s="5">
        <v>0.2</v>
      </c>
      <c r="BT21" s="5">
        <v>0.02</v>
      </c>
      <c r="BU21" s="5">
        <v>2719</v>
      </c>
      <c r="BV21" s="5">
        <v>94</v>
      </c>
      <c r="BW21" s="5">
        <v>0.33</v>
      </c>
      <c r="BX21" s="5">
        <v>14794</v>
      </c>
      <c r="BY21" s="5">
        <v>2836</v>
      </c>
      <c r="BZ21" s="5">
        <v>510</v>
      </c>
      <c r="CA21" s="5">
        <v>98</v>
      </c>
      <c r="CB21" s="5">
        <v>1.77</v>
      </c>
      <c r="CC21" s="5">
        <v>0.35</v>
      </c>
      <c r="CD21" s="5">
        <v>14</v>
      </c>
      <c r="CE21" s="5">
        <v>8</v>
      </c>
      <c r="CF21" s="5">
        <v>27</v>
      </c>
      <c r="CG21" s="5">
        <v>24</v>
      </c>
      <c r="CH21" s="5">
        <v>25</v>
      </c>
      <c r="CI21" s="5">
        <v>8</v>
      </c>
      <c r="CJ21" s="5">
        <v>9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5">
        <v>1</v>
      </c>
      <c r="CQ21" s="5">
        <v>26</v>
      </c>
      <c r="CR21" s="5">
        <v>58</v>
      </c>
      <c r="CS21" s="5">
        <v>0.24062</v>
      </c>
      <c r="CT21" s="2">
        <v>0</v>
      </c>
      <c r="CU21" s="2" t="s">
        <v>136</v>
      </c>
    </row>
    <row r="22" spans="1:99" s="2" customFormat="1" x14ac:dyDescent="0.25">
      <c r="A22" s="2" t="s">
        <v>262</v>
      </c>
      <c r="C22" s="2" t="s">
        <v>263</v>
      </c>
      <c r="D22" s="2">
        <v>1928</v>
      </c>
      <c r="E22" s="2">
        <f t="shared" si="0"/>
        <v>87</v>
      </c>
      <c r="F22" s="2">
        <v>0</v>
      </c>
      <c r="G22" s="2">
        <v>58</v>
      </c>
      <c r="H22" s="2">
        <v>6111</v>
      </c>
      <c r="I22" s="2">
        <v>11568</v>
      </c>
      <c r="J22" s="2">
        <v>11568</v>
      </c>
      <c r="K22" s="2">
        <v>11568</v>
      </c>
      <c r="L22" s="2">
        <f t="shared" si="1"/>
        <v>503900923.19999999</v>
      </c>
      <c r="M22" s="2">
        <v>487.24377662000001</v>
      </c>
      <c r="N22" s="2">
        <f t="shared" si="2"/>
        <v>21224338.9095672</v>
      </c>
      <c r="O22" s="2">
        <f t="shared" si="3"/>
        <v>0.76131840096875003</v>
      </c>
      <c r="P22" s="2">
        <f t="shared" si="4"/>
        <v>1971807.3498524132</v>
      </c>
      <c r="Q22" s="2">
        <f t="shared" si="5"/>
        <v>1.9718073498524133</v>
      </c>
      <c r="R22" s="2">
        <v>0</v>
      </c>
      <c r="S22" s="2">
        <f t="shared" si="6"/>
        <v>0</v>
      </c>
      <c r="T22" s="2">
        <f t="shared" si="7"/>
        <v>0</v>
      </c>
      <c r="U22" s="2">
        <f t="shared" si="8"/>
        <v>0</v>
      </c>
      <c r="V22" s="2">
        <v>67972.075853000002</v>
      </c>
      <c r="W22" s="2">
        <f t="shared" si="9"/>
        <v>20.717888719994399</v>
      </c>
      <c r="X22" s="2">
        <f t="shared" si="10"/>
        <v>12.873503334103082</v>
      </c>
      <c r="Y22" s="2">
        <f t="shared" si="11"/>
        <v>4.1620581788330586</v>
      </c>
      <c r="Z22" s="2">
        <f t="shared" si="12"/>
        <v>23.74165458566339</v>
      </c>
      <c r="AA22" s="2">
        <f t="shared" si="13"/>
        <v>1.4519615105989301</v>
      </c>
      <c r="AB22" s="2" t="e">
        <f t="shared" si="14"/>
        <v>#DIV/0!</v>
      </c>
      <c r="AC22" s="2">
        <v>0</v>
      </c>
      <c r="AD22" s="2" t="e">
        <f t="shared" si="15"/>
        <v>#DIV/0!</v>
      </c>
      <c r="AE22" s="2">
        <v>36.451999999999998</v>
      </c>
      <c r="AF22" s="2">
        <f t="shared" si="16"/>
        <v>0</v>
      </c>
      <c r="AG22" s="2">
        <f t="shared" si="17"/>
        <v>0.45670876314130909</v>
      </c>
      <c r="AH22" s="2">
        <f t="shared" si="18"/>
        <v>0.13818919567507731</v>
      </c>
      <c r="AI22" s="2">
        <f t="shared" si="19"/>
        <v>503900923.19999999</v>
      </c>
      <c r="AJ22" s="2">
        <f t="shared" si="20"/>
        <v>14268896.640000001</v>
      </c>
      <c r="AK22" s="2">
        <f t="shared" si="21"/>
        <v>14.268896640000001</v>
      </c>
      <c r="AL22" s="2" t="s">
        <v>264</v>
      </c>
      <c r="AM22" s="2" t="s">
        <v>133</v>
      </c>
      <c r="AN22" s="2" t="s">
        <v>265</v>
      </c>
      <c r="AO22" s="2" t="s">
        <v>266</v>
      </c>
      <c r="AP22" s="2" t="s">
        <v>267</v>
      </c>
      <c r="AQ22" s="2" t="s">
        <v>237</v>
      </c>
      <c r="AR22" s="2" t="s">
        <v>268</v>
      </c>
      <c r="AS22" s="2">
        <v>1</v>
      </c>
      <c r="AT22" s="2" t="s">
        <v>269</v>
      </c>
      <c r="AU22" s="2" t="s">
        <v>270</v>
      </c>
      <c r="AV22" s="2">
        <v>9</v>
      </c>
      <c r="AW22" s="5">
        <v>84</v>
      </c>
      <c r="AX22" s="5">
        <v>15</v>
      </c>
      <c r="AY22" s="5">
        <v>1</v>
      </c>
      <c r="AZ22" s="5">
        <v>1.5</v>
      </c>
      <c r="BA22" s="5">
        <v>2.2000000000000002</v>
      </c>
      <c r="BB22" s="5">
        <v>0.7</v>
      </c>
      <c r="BC22" s="5">
        <v>1.8</v>
      </c>
      <c r="BD22" s="5">
        <v>1</v>
      </c>
      <c r="BE22" s="5">
        <v>0.8</v>
      </c>
      <c r="BF22" s="5">
        <v>18.8</v>
      </c>
      <c r="BG22" s="5">
        <v>0.1</v>
      </c>
      <c r="BH22" s="5">
        <v>0.5</v>
      </c>
      <c r="BI22" s="5">
        <v>0.2</v>
      </c>
      <c r="BJ22" s="5">
        <v>3.7</v>
      </c>
      <c r="BK22" s="5">
        <v>42</v>
      </c>
      <c r="BL22" s="5">
        <v>26.5</v>
      </c>
      <c r="BM22" s="2">
        <v>0</v>
      </c>
      <c r="BN22" s="5">
        <v>0.3</v>
      </c>
      <c r="BO22" s="5">
        <v>12433</v>
      </c>
      <c r="BP22" s="5">
        <v>5407</v>
      </c>
      <c r="BQ22" s="5">
        <v>31</v>
      </c>
      <c r="BR22" s="5">
        <v>13</v>
      </c>
      <c r="BS22" s="5">
        <v>0.13</v>
      </c>
      <c r="BT22" s="5">
        <v>0.06</v>
      </c>
      <c r="BU22" s="5">
        <v>24141</v>
      </c>
      <c r="BV22" s="5">
        <v>60</v>
      </c>
      <c r="BW22" s="5">
        <v>0.26</v>
      </c>
      <c r="BX22" s="5">
        <v>251503</v>
      </c>
      <c r="BY22" s="5">
        <v>9280</v>
      </c>
      <c r="BZ22" s="5">
        <v>627</v>
      </c>
      <c r="CA22" s="5">
        <v>23</v>
      </c>
      <c r="CB22" s="5">
        <v>7.72</v>
      </c>
      <c r="CC22" s="5">
        <v>0.31</v>
      </c>
      <c r="CD22" s="5">
        <v>23</v>
      </c>
      <c r="CE22" s="5">
        <v>29</v>
      </c>
      <c r="CF22" s="5">
        <v>52</v>
      </c>
      <c r="CG22" s="5">
        <v>28</v>
      </c>
      <c r="CH22" s="5">
        <v>15</v>
      </c>
      <c r="CI22" s="5">
        <v>2</v>
      </c>
      <c r="CJ22" s="5">
        <v>5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5">
        <v>2</v>
      </c>
      <c r="CQ22" s="5">
        <v>7</v>
      </c>
      <c r="CR22" s="5">
        <v>36</v>
      </c>
      <c r="CS22" s="5">
        <v>0.56972</v>
      </c>
      <c r="CT22" s="5">
        <v>0.24969</v>
      </c>
      <c r="CU22" s="2" t="s">
        <v>136</v>
      </c>
    </row>
    <row r="23" spans="1:99" s="2" customFormat="1" x14ac:dyDescent="0.25">
      <c r="A23" s="2" t="s">
        <v>271</v>
      </c>
      <c r="C23" s="2" t="s">
        <v>272</v>
      </c>
      <c r="D23" s="2">
        <v>1967</v>
      </c>
      <c r="E23" s="2">
        <f t="shared" si="0"/>
        <v>48</v>
      </c>
      <c r="F23" s="2">
        <v>0</v>
      </c>
      <c r="G23" s="2">
        <v>40</v>
      </c>
      <c r="H23" s="2">
        <v>11683</v>
      </c>
      <c r="I23" s="2">
        <v>4000</v>
      </c>
      <c r="J23" s="2">
        <v>1868</v>
      </c>
      <c r="K23" s="2">
        <v>4000</v>
      </c>
      <c r="L23" s="2">
        <f t="shared" si="1"/>
        <v>174239600</v>
      </c>
      <c r="M23" s="2">
        <v>262.31410190999998</v>
      </c>
      <c r="N23" s="2">
        <f t="shared" si="2"/>
        <v>11426402.279199598</v>
      </c>
      <c r="O23" s="2">
        <f t="shared" si="3"/>
        <v>0.40986578423437497</v>
      </c>
      <c r="P23" s="2">
        <f t="shared" si="4"/>
        <v>1061548.4464555026</v>
      </c>
      <c r="Q23" s="2">
        <f t="shared" si="5"/>
        <v>1.0615484464555025</v>
      </c>
      <c r="R23" s="2">
        <v>0</v>
      </c>
      <c r="S23" s="2">
        <f t="shared" si="6"/>
        <v>0</v>
      </c>
      <c r="T23" s="2">
        <f t="shared" si="7"/>
        <v>0</v>
      </c>
      <c r="U23" s="2">
        <f t="shared" si="8"/>
        <v>0</v>
      </c>
      <c r="V23" s="2">
        <v>38447.19182</v>
      </c>
      <c r="W23" s="2">
        <f t="shared" si="9"/>
        <v>11.718704066735999</v>
      </c>
      <c r="X23" s="2">
        <f t="shared" si="10"/>
        <v>7.28166744755708</v>
      </c>
      <c r="Y23" s="2">
        <f t="shared" si="11"/>
        <v>3.2085186551324583</v>
      </c>
      <c r="Z23" s="2">
        <f t="shared" si="12"/>
        <v>15.24885924217655</v>
      </c>
      <c r="AA23" s="2">
        <f t="shared" si="13"/>
        <v>5.0859326307164991</v>
      </c>
      <c r="AB23" s="2" t="e">
        <f t="shared" si="14"/>
        <v>#DIV/0!</v>
      </c>
      <c r="AC23" s="2">
        <v>0</v>
      </c>
      <c r="AD23" s="2" t="e">
        <f t="shared" si="15"/>
        <v>#DIV/0!</v>
      </c>
      <c r="AE23" s="2" t="s">
        <v>133</v>
      </c>
      <c r="AF23" s="2">
        <f t="shared" si="16"/>
        <v>0</v>
      </c>
      <c r="AG23" s="2">
        <f t="shared" si="17"/>
        <v>0.39978643039835443</v>
      </c>
      <c r="AH23" s="2">
        <f t="shared" si="18"/>
        <v>0.46071339050532201</v>
      </c>
      <c r="AI23" s="2">
        <f t="shared" si="19"/>
        <v>81369893.200000003</v>
      </c>
      <c r="AJ23" s="2">
        <f t="shared" si="20"/>
        <v>2304140.64</v>
      </c>
      <c r="AK23" s="2">
        <f t="shared" si="21"/>
        <v>2.30414064</v>
      </c>
      <c r="AL23" s="2" t="s">
        <v>273</v>
      </c>
      <c r="AM23" s="2" t="s">
        <v>274</v>
      </c>
      <c r="AN23" s="2" t="s">
        <v>275</v>
      </c>
      <c r="AO23" s="2" t="s">
        <v>276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136</v>
      </c>
    </row>
    <row r="24" spans="1:99" s="2" customFormat="1" x14ac:dyDescent="0.25">
      <c r="A24" s="2" t="s">
        <v>277</v>
      </c>
      <c r="C24" s="2" t="s">
        <v>278</v>
      </c>
      <c r="D24" s="2">
        <v>1962</v>
      </c>
      <c r="E24" s="2">
        <f t="shared" si="0"/>
        <v>53</v>
      </c>
      <c r="F24" s="2">
        <v>0</v>
      </c>
      <c r="G24" s="2">
        <v>28</v>
      </c>
      <c r="H24" s="2">
        <v>0</v>
      </c>
      <c r="I24" s="2">
        <v>5318</v>
      </c>
      <c r="J24" s="2">
        <v>2722</v>
      </c>
      <c r="K24" s="2">
        <v>5318</v>
      </c>
      <c r="L24" s="2">
        <f t="shared" si="1"/>
        <v>231651548.20000002</v>
      </c>
      <c r="M24" s="2">
        <v>434.14449755999999</v>
      </c>
      <c r="N24" s="2">
        <f t="shared" si="2"/>
        <v>18911334.313713599</v>
      </c>
      <c r="O24" s="2">
        <f t="shared" si="3"/>
        <v>0.67835077743750005</v>
      </c>
      <c r="P24" s="2">
        <f t="shared" si="4"/>
        <v>1756922.0013956616</v>
      </c>
      <c r="Q24" s="2">
        <f t="shared" si="5"/>
        <v>1.7569220013956617</v>
      </c>
      <c r="R24" s="2">
        <v>0</v>
      </c>
      <c r="S24" s="2">
        <f t="shared" si="6"/>
        <v>0</v>
      </c>
      <c r="T24" s="2">
        <f t="shared" si="7"/>
        <v>0</v>
      </c>
      <c r="U24" s="2">
        <f t="shared" si="8"/>
        <v>0</v>
      </c>
      <c r="V24" s="2">
        <v>38013.118649999997</v>
      </c>
      <c r="W24" s="2">
        <f t="shared" si="9"/>
        <v>11.586398564519998</v>
      </c>
      <c r="X24" s="2">
        <f t="shared" si="10"/>
        <v>7.1994565935981001</v>
      </c>
      <c r="Y24" s="2">
        <f t="shared" si="11"/>
        <v>2.4658526106219054</v>
      </c>
      <c r="Z24" s="2">
        <f t="shared" si="12"/>
        <v>12.249349747469555</v>
      </c>
      <c r="AA24" s="2">
        <f t="shared" si="13"/>
        <v>3.4508670749927135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 t="s">
        <v>133</v>
      </c>
      <c r="AF24" s="2">
        <f t="shared" si="16"/>
        <v>0</v>
      </c>
      <c r="AG24" s="2">
        <f t="shared" si="17"/>
        <v>0.2496303567222857</v>
      </c>
      <c r="AH24" s="2">
        <f t="shared" si="18"/>
        <v>0.5232777255317701</v>
      </c>
      <c r="AI24" s="2">
        <f t="shared" si="19"/>
        <v>118570047.8</v>
      </c>
      <c r="AJ24" s="2">
        <f t="shared" si="20"/>
        <v>3357532.56</v>
      </c>
      <c r="AK24" s="2">
        <f t="shared" si="21"/>
        <v>3.3575325600000001</v>
      </c>
      <c r="AL24" s="2" t="s">
        <v>279</v>
      </c>
      <c r="AM24" s="2" t="s">
        <v>133</v>
      </c>
      <c r="AN24" s="2" t="s">
        <v>280</v>
      </c>
      <c r="AO24" s="2" t="s">
        <v>281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136</v>
      </c>
    </row>
    <row r="25" spans="1:99" s="2" customFormat="1" x14ac:dyDescent="0.25">
      <c r="A25" s="2" t="s">
        <v>282</v>
      </c>
      <c r="C25" s="2" t="s">
        <v>283</v>
      </c>
      <c r="D25" s="2">
        <v>1971</v>
      </c>
      <c r="E25" s="2">
        <f t="shared" si="0"/>
        <v>44</v>
      </c>
      <c r="F25" s="2">
        <v>0</v>
      </c>
      <c r="G25" s="2">
        <v>55</v>
      </c>
      <c r="H25" s="2">
        <v>28862</v>
      </c>
      <c r="I25" s="2">
        <v>13520</v>
      </c>
      <c r="J25" s="2">
        <v>11275</v>
      </c>
      <c r="K25" s="2">
        <v>13520</v>
      </c>
      <c r="L25" s="2">
        <f t="shared" si="1"/>
        <v>588929848</v>
      </c>
      <c r="M25" s="2">
        <v>419.63096397999999</v>
      </c>
      <c r="N25" s="2">
        <f t="shared" si="2"/>
        <v>18279124.790968798</v>
      </c>
      <c r="O25" s="2">
        <f t="shared" si="3"/>
        <v>0.65567338121875007</v>
      </c>
      <c r="P25" s="2">
        <f t="shared" si="4"/>
        <v>1698187.7628921028</v>
      </c>
      <c r="Q25" s="2">
        <f t="shared" si="5"/>
        <v>1.6981877628921029</v>
      </c>
      <c r="R25" s="2">
        <v>0</v>
      </c>
      <c r="S25" s="2">
        <f t="shared" si="6"/>
        <v>0</v>
      </c>
      <c r="T25" s="2">
        <f t="shared" si="7"/>
        <v>0</v>
      </c>
      <c r="U25" s="2">
        <f t="shared" si="8"/>
        <v>0</v>
      </c>
      <c r="V25" s="2">
        <v>62632.147037000002</v>
      </c>
      <c r="W25" s="2">
        <f t="shared" si="9"/>
        <v>19.090278416877599</v>
      </c>
      <c r="X25" s="2">
        <f t="shared" si="10"/>
        <v>11.862152855925579</v>
      </c>
      <c r="Y25" s="2">
        <f t="shared" si="11"/>
        <v>4.1325136800884561</v>
      </c>
      <c r="Z25" s="2">
        <f t="shared" si="12"/>
        <v>32.218711493833318</v>
      </c>
      <c r="AA25" s="2">
        <f t="shared" si="13"/>
        <v>1.3726619637952995</v>
      </c>
      <c r="AB25" s="2" t="e">
        <f t="shared" si="14"/>
        <v>#DIV/0!</v>
      </c>
      <c r="AC25" s="2">
        <v>0</v>
      </c>
      <c r="AD25" s="2" t="e">
        <f t="shared" si="15"/>
        <v>#DIV/0!</v>
      </c>
      <c r="AE25" s="2" t="s">
        <v>133</v>
      </c>
      <c r="AF25" s="2">
        <f t="shared" si="16"/>
        <v>0</v>
      </c>
      <c r="AG25" s="2">
        <f t="shared" si="17"/>
        <v>0.66784536697539243</v>
      </c>
      <c r="AH25" s="2">
        <f t="shared" si="18"/>
        <v>0.12210601116449743</v>
      </c>
      <c r="AI25" s="2">
        <f t="shared" si="19"/>
        <v>491137872.5</v>
      </c>
      <c r="AJ25" s="2">
        <f t="shared" si="20"/>
        <v>13907487</v>
      </c>
      <c r="AK25" s="2">
        <f t="shared" si="21"/>
        <v>13.907487</v>
      </c>
      <c r="AL25" s="2" t="s">
        <v>284</v>
      </c>
      <c r="AM25" s="2" t="s">
        <v>133</v>
      </c>
      <c r="AN25" s="2" t="s">
        <v>133</v>
      </c>
      <c r="AO25" s="2" t="s">
        <v>285</v>
      </c>
      <c r="AP25" s="2" t="s">
        <v>133</v>
      </c>
      <c r="AQ25" s="2" t="s">
        <v>133</v>
      </c>
      <c r="AR25" s="2" t="s">
        <v>133</v>
      </c>
      <c r="AS25" s="2">
        <v>0</v>
      </c>
      <c r="AT25" s="2" t="s">
        <v>133</v>
      </c>
      <c r="AU25" s="2" t="s">
        <v>133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136</v>
      </c>
    </row>
    <row r="26" spans="1:99" s="2" customFormat="1" x14ac:dyDescent="0.25">
      <c r="A26" s="2" t="s">
        <v>286</v>
      </c>
      <c r="C26" s="2" t="s">
        <v>287</v>
      </c>
      <c r="D26" s="2">
        <v>1955</v>
      </c>
      <c r="E26" s="2">
        <f t="shared" si="0"/>
        <v>60</v>
      </c>
      <c r="F26" s="2">
        <v>0</v>
      </c>
      <c r="G26" s="2">
        <v>33</v>
      </c>
      <c r="H26" s="2">
        <v>0</v>
      </c>
      <c r="I26" s="2">
        <v>30014</v>
      </c>
      <c r="J26" s="2">
        <v>11000</v>
      </c>
      <c r="K26" s="2">
        <v>30014</v>
      </c>
      <c r="L26" s="2">
        <f t="shared" si="1"/>
        <v>1307406838.6000001</v>
      </c>
      <c r="M26" s="2">
        <v>1444.7239153</v>
      </c>
      <c r="N26" s="2">
        <f t="shared" si="2"/>
        <v>62932173.750468001</v>
      </c>
      <c r="O26" s="2">
        <f t="shared" si="3"/>
        <v>2.2573811176562502</v>
      </c>
      <c r="P26" s="2">
        <f t="shared" si="4"/>
        <v>5846595.4238709584</v>
      </c>
      <c r="Q26" s="2">
        <f t="shared" si="5"/>
        <v>5.8465954238709585</v>
      </c>
      <c r="R26" s="2">
        <v>0</v>
      </c>
      <c r="S26" s="2">
        <f t="shared" si="6"/>
        <v>0</v>
      </c>
      <c r="T26" s="2">
        <f t="shared" si="7"/>
        <v>0</v>
      </c>
      <c r="U26" s="2">
        <f t="shared" si="8"/>
        <v>0</v>
      </c>
      <c r="V26" s="2">
        <v>121553.66817</v>
      </c>
      <c r="W26" s="2">
        <f t="shared" si="9"/>
        <v>37.049558058216</v>
      </c>
      <c r="X26" s="2">
        <f t="shared" si="10"/>
        <v>23.021535429388983</v>
      </c>
      <c r="Y26" s="2">
        <f t="shared" si="11"/>
        <v>4.3224144052415303</v>
      </c>
      <c r="Z26" s="2">
        <f t="shared" si="12"/>
        <v>20.774855859643296</v>
      </c>
      <c r="AA26" s="2">
        <f t="shared" si="13"/>
        <v>2.7306009352855338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>
        <v>63.267899999999997</v>
      </c>
      <c r="AF26" s="2">
        <f t="shared" si="16"/>
        <v>0</v>
      </c>
      <c r="AG26" s="2">
        <f t="shared" si="17"/>
        <v>0.23208501545619345</v>
      </c>
      <c r="AH26" s="2">
        <f t="shared" si="18"/>
        <v>0.43090173727775066</v>
      </c>
      <c r="AI26" s="2">
        <f t="shared" si="19"/>
        <v>479158900</v>
      </c>
      <c r="AJ26" s="2">
        <f t="shared" si="20"/>
        <v>13568280</v>
      </c>
      <c r="AK26" s="2">
        <f t="shared" si="21"/>
        <v>13.56828</v>
      </c>
      <c r="AL26" s="2" t="s">
        <v>288</v>
      </c>
      <c r="AM26" s="2" t="s">
        <v>133</v>
      </c>
      <c r="AN26" s="2" t="s">
        <v>133</v>
      </c>
      <c r="AO26" s="2" t="s">
        <v>289</v>
      </c>
      <c r="AP26" s="2" t="s">
        <v>290</v>
      </c>
      <c r="AQ26" s="2" t="s">
        <v>291</v>
      </c>
      <c r="AR26" s="2" t="s">
        <v>292</v>
      </c>
      <c r="AS26" s="2">
        <v>1</v>
      </c>
      <c r="AT26" s="2" t="s">
        <v>293</v>
      </c>
      <c r="AU26" s="2" t="s">
        <v>294</v>
      </c>
      <c r="AV26" s="2">
        <v>9</v>
      </c>
      <c r="AW26" s="5">
        <v>100</v>
      </c>
      <c r="AX26" s="2">
        <v>0</v>
      </c>
      <c r="AY26" s="2">
        <v>0</v>
      </c>
      <c r="AZ26" s="5">
        <v>2.7</v>
      </c>
      <c r="BA26" s="5">
        <v>8.1</v>
      </c>
      <c r="BB26" s="2">
        <v>0</v>
      </c>
      <c r="BC26" s="5">
        <v>0.1</v>
      </c>
      <c r="BD26" s="2">
        <v>0</v>
      </c>
      <c r="BE26" s="5">
        <v>0.1</v>
      </c>
      <c r="BF26" s="5">
        <v>8.9</v>
      </c>
      <c r="BG26" s="5">
        <v>0.1</v>
      </c>
      <c r="BH26" s="5">
        <v>0.5</v>
      </c>
      <c r="BI26" s="5">
        <v>0.2</v>
      </c>
      <c r="BJ26" s="5">
        <v>5.0999999999999996</v>
      </c>
      <c r="BK26" s="5">
        <v>51.7</v>
      </c>
      <c r="BL26" s="5">
        <v>22.4</v>
      </c>
      <c r="BM26" s="2">
        <v>0</v>
      </c>
      <c r="BN26" s="5">
        <v>0.1</v>
      </c>
      <c r="BO26" s="5">
        <v>16153</v>
      </c>
      <c r="BP26" s="5">
        <v>6826</v>
      </c>
      <c r="BQ26" s="5">
        <v>35</v>
      </c>
      <c r="BR26" s="5">
        <v>15</v>
      </c>
      <c r="BS26" s="5">
        <v>0.15</v>
      </c>
      <c r="BT26" s="5">
        <v>0.06</v>
      </c>
      <c r="BU26" s="5">
        <v>31726</v>
      </c>
      <c r="BV26" s="5">
        <v>69</v>
      </c>
      <c r="BW26" s="5">
        <v>0.28999999999999998</v>
      </c>
      <c r="BX26" s="5">
        <v>228298</v>
      </c>
      <c r="BY26" s="5">
        <v>10947</v>
      </c>
      <c r="BZ26" s="5">
        <v>500</v>
      </c>
      <c r="CA26" s="5">
        <v>24</v>
      </c>
      <c r="CB26" s="5">
        <v>4.07</v>
      </c>
      <c r="CC26" s="5">
        <v>0.21</v>
      </c>
      <c r="CD26" s="5">
        <v>1</v>
      </c>
      <c r="CE26" s="5">
        <v>1</v>
      </c>
      <c r="CF26" s="5">
        <v>61</v>
      </c>
      <c r="CG26" s="5">
        <v>33</v>
      </c>
      <c r="CH26" s="5">
        <v>20</v>
      </c>
      <c r="CI26" s="5">
        <v>1</v>
      </c>
      <c r="CJ26" s="5">
        <v>2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5">
        <v>3</v>
      </c>
      <c r="CQ26" s="5">
        <v>15</v>
      </c>
      <c r="CR26" s="5">
        <v>61</v>
      </c>
      <c r="CS26" s="5">
        <v>0.47492000000000001</v>
      </c>
      <c r="CT26" s="5">
        <v>5.4519999999999999E-2</v>
      </c>
      <c r="CU26" s="2" t="s">
        <v>136</v>
      </c>
    </row>
    <row r="27" spans="1:99" s="2" customFormat="1" x14ac:dyDescent="0.25">
      <c r="A27" s="2" t="s">
        <v>295</v>
      </c>
      <c r="C27" s="2" t="s">
        <v>296</v>
      </c>
      <c r="D27" s="2">
        <v>1971</v>
      </c>
      <c r="E27" s="2">
        <f t="shared" si="0"/>
        <v>44</v>
      </c>
      <c r="F27" s="2">
        <v>0</v>
      </c>
      <c r="G27" s="2">
        <v>84</v>
      </c>
      <c r="H27" s="2">
        <v>13084</v>
      </c>
      <c r="I27" s="2">
        <v>6000</v>
      </c>
      <c r="J27" s="2">
        <v>3000</v>
      </c>
      <c r="K27" s="2">
        <v>6000</v>
      </c>
      <c r="L27" s="2">
        <f t="shared" si="1"/>
        <v>261359400</v>
      </c>
      <c r="M27" s="2">
        <v>278.75324501</v>
      </c>
      <c r="N27" s="2">
        <f t="shared" si="2"/>
        <v>12142491.3526356</v>
      </c>
      <c r="O27" s="2">
        <f t="shared" si="3"/>
        <v>0.43555194532812502</v>
      </c>
      <c r="P27" s="2">
        <f t="shared" si="4"/>
        <v>1128075.3571011687</v>
      </c>
      <c r="Q27" s="2">
        <f t="shared" si="5"/>
        <v>1.1280753571011686</v>
      </c>
      <c r="R27" s="2">
        <v>0</v>
      </c>
      <c r="S27" s="2">
        <f t="shared" si="6"/>
        <v>0</v>
      </c>
      <c r="T27" s="2">
        <f t="shared" si="7"/>
        <v>0</v>
      </c>
      <c r="U27" s="2">
        <f t="shared" si="8"/>
        <v>0</v>
      </c>
      <c r="V27" s="2">
        <v>56387.153501000001</v>
      </c>
      <c r="W27" s="2">
        <f t="shared" si="9"/>
        <v>17.1868043871048</v>
      </c>
      <c r="X27" s="2">
        <f t="shared" si="10"/>
        <v>10.679388550168394</v>
      </c>
      <c r="Y27" s="2">
        <f t="shared" si="11"/>
        <v>4.5647917470141497</v>
      </c>
      <c r="Z27" s="2">
        <f t="shared" si="12"/>
        <v>21.524363691909929</v>
      </c>
      <c r="AA27" s="2">
        <f t="shared" si="13"/>
        <v>4.6445299443052175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 t="s">
        <v>133</v>
      </c>
      <c r="AF27" s="2">
        <f t="shared" si="16"/>
        <v>0</v>
      </c>
      <c r="AG27" s="2">
        <f t="shared" si="17"/>
        <v>0.54742152306755654</v>
      </c>
      <c r="AH27" s="2">
        <f t="shared" si="18"/>
        <v>0.30484897933790811</v>
      </c>
      <c r="AI27" s="2">
        <f t="shared" si="19"/>
        <v>130679700</v>
      </c>
      <c r="AJ27" s="2">
        <f t="shared" si="20"/>
        <v>3700440</v>
      </c>
      <c r="AK27" s="2">
        <f t="shared" si="21"/>
        <v>3.70044</v>
      </c>
      <c r="AL27" s="2" t="s">
        <v>297</v>
      </c>
      <c r="AM27" s="2" t="s">
        <v>133</v>
      </c>
      <c r="AN27" s="2" t="s">
        <v>298</v>
      </c>
      <c r="AO27" s="2" t="s">
        <v>299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136</v>
      </c>
    </row>
    <row r="28" spans="1:99" s="2" customFormat="1" x14ac:dyDescent="0.25">
      <c r="A28" s="2" t="s">
        <v>300</v>
      </c>
      <c r="C28" s="2" t="s">
        <v>301</v>
      </c>
      <c r="D28" s="2">
        <v>1965</v>
      </c>
      <c r="E28" s="2">
        <f t="shared" si="0"/>
        <v>50</v>
      </c>
      <c r="F28" s="2">
        <v>0</v>
      </c>
      <c r="G28" s="2">
        <v>64</v>
      </c>
      <c r="H28" s="2">
        <v>29150</v>
      </c>
      <c r="I28" s="2">
        <v>7150</v>
      </c>
      <c r="J28" s="2">
        <v>4650</v>
      </c>
      <c r="K28" s="2">
        <v>7150</v>
      </c>
      <c r="L28" s="2">
        <f t="shared" si="1"/>
        <v>311453285</v>
      </c>
      <c r="M28" s="2">
        <v>271.67325141999999</v>
      </c>
      <c r="N28" s="2">
        <f t="shared" si="2"/>
        <v>11834086.8318552</v>
      </c>
      <c r="O28" s="2">
        <f t="shared" si="3"/>
        <v>0.42448945534374999</v>
      </c>
      <c r="P28" s="2">
        <f t="shared" si="4"/>
        <v>1099423.6142415411</v>
      </c>
      <c r="Q28" s="2">
        <f t="shared" si="5"/>
        <v>1.0994236142415412</v>
      </c>
      <c r="R28" s="2">
        <v>0</v>
      </c>
      <c r="S28" s="2">
        <f t="shared" si="6"/>
        <v>0</v>
      </c>
      <c r="T28" s="2">
        <f t="shared" si="7"/>
        <v>0</v>
      </c>
      <c r="U28" s="2">
        <f t="shared" si="8"/>
        <v>0</v>
      </c>
      <c r="V28" s="2">
        <v>47367.780157000001</v>
      </c>
      <c r="W28" s="2">
        <f t="shared" si="9"/>
        <v>14.437699391853599</v>
      </c>
      <c r="X28" s="2">
        <f t="shared" si="10"/>
        <v>8.9711733550548587</v>
      </c>
      <c r="Y28" s="2">
        <f t="shared" si="11"/>
        <v>3.884278454169511</v>
      </c>
      <c r="Z28" s="2">
        <f t="shared" si="12"/>
        <v>26.318320071948826</v>
      </c>
      <c r="AA28" s="2">
        <f t="shared" si="13"/>
        <v>2.517172219773272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>
        <v>40.261099999999999</v>
      </c>
      <c r="AF28" s="2">
        <f t="shared" si="16"/>
        <v>0</v>
      </c>
      <c r="AG28" s="2">
        <f t="shared" si="17"/>
        <v>0.67801021491737401</v>
      </c>
      <c r="AH28" s="2">
        <f t="shared" si="18"/>
        <v>0.19168141020397245</v>
      </c>
      <c r="AI28" s="2">
        <f t="shared" si="19"/>
        <v>202553535</v>
      </c>
      <c r="AJ28" s="2">
        <f t="shared" si="20"/>
        <v>5735682</v>
      </c>
      <c r="AK28" s="2">
        <f t="shared" si="21"/>
        <v>5.7356819999999997</v>
      </c>
      <c r="AL28" s="2" t="s">
        <v>302</v>
      </c>
      <c r="AM28" s="2" t="s">
        <v>133</v>
      </c>
      <c r="AN28" s="2" t="s">
        <v>133</v>
      </c>
      <c r="AO28" s="2" t="s">
        <v>303</v>
      </c>
      <c r="AP28" s="2" t="s">
        <v>304</v>
      </c>
      <c r="AQ28" s="2" t="s">
        <v>291</v>
      </c>
      <c r="AR28" s="2" t="s">
        <v>305</v>
      </c>
      <c r="AS28" s="2">
        <v>1</v>
      </c>
      <c r="AT28" s="2" t="s">
        <v>306</v>
      </c>
      <c r="AU28" s="2" t="s">
        <v>307</v>
      </c>
      <c r="AV28" s="2">
        <v>9</v>
      </c>
      <c r="AW28" s="5">
        <v>59</v>
      </c>
      <c r="AX28" s="5">
        <v>34</v>
      </c>
      <c r="AY28" s="5">
        <v>7</v>
      </c>
      <c r="AZ28" s="5">
        <v>3.9</v>
      </c>
      <c r="BA28" s="5">
        <v>0.8</v>
      </c>
      <c r="BB28" s="5">
        <v>0.2</v>
      </c>
      <c r="BC28" s="5">
        <v>2.8</v>
      </c>
      <c r="BD28" s="5">
        <v>0.4</v>
      </c>
      <c r="BE28" s="5">
        <v>0.3</v>
      </c>
      <c r="BF28" s="5">
        <v>8.6</v>
      </c>
      <c r="BG28" s="5">
        <v>0.1</v>
      </c>
      <c r="BH28" s="5">
        <v>0.7</v>
      </c>
      <c r="BI28" s="5">
        <v>0.1</v>
      </c>
      <c r="BJ28" s="5">
        <v>10.5</v>
      </c>
      <c r="BK28" s="5">
        <v>40</v>
      </c>
      <c r="BL28" s="5">
        <v>31.3</v>
      </c>
      <c r="BM28" s="2">
        <v>0</v>
      </c>
      <c r="BN28" s="5">
        <v>0.4</v>
      </c>
      <c r="BO28" s="5">
        <v>5760</v>
      </c>
      <c r="BP28" s="5">
        <v>1831</v>
      </c>
      <c r="BQ28" s="5">
        <v>44</v>
      </c>
      <c r="BR28" s="5">
        <v>14</v>
      </c>
      <c r="BS28" s="5">
        <v>0.19</v>
      </c>
      <c r="BT28" s="5">
        <v>0.06</v>
      </c>
      <c r="BU28" s="5">
        <v>11161</v>
      </c>
      <c r="BV28" s="5">
        <v>86</v>
      </c>
      <c r="BW28" s="5">
        <v>0.37</v>
      </c>
      <c r="BX28" s="5">
        <v>102939</v>
      </c>
      <c r="BY28" s="5">
        <v>10743</v>
      </c>
      <c r="BZ28" s="5">
        <v>792</v>
      </c>
      <c r="CA28" s="5">
        <v>83</v>
      </c>
      <c r="CB28" s="5">
        <v>2.87</v>
      </c>
      <c r="CC28" s="5">
        <v>0.32</v>
      </c>
      <c r="CD28" s="5">
        <v>13</v>
      </c>
      <c r="CE28" s="5">
        <v>14</v>
      </c>
      <c r="CF28" s="5">
        <v>58</v>
      </c>
      <c r="CG28" s="5">
        <v>31</v>
      </c>
      <c r="CH28" s="5">
        <v>17</v>
      </c>
      <c r="CI28" s="5">
        <v>1</v>
      </c>
      <c r="CJ28" s="5">
        <v>2</v>
      </c>
      <c r="CK28" s="2">
        <v>0</v>
      </c>
      <c r="CL28" s="2">
        <v>0</v>
      </c>
      <c r="CM28" s="2">
        <v>0</v>
      </c>
      <c r="CN28" s="2">
        <v>0</v>
      </c>
      <c r="CO28" s="5">
        <v>1</v>
      </c>
      <c r="CP28" s="5">
        <v>6</v>
      </c>
      <c r="CQ28" s="5">
        <v>10</v>
      </c>
      <c r="CR28" s="5">
        <v>47</v>
      </c>
      <c r="CS28" s="5">
        <v>0.55928</v>
      </c>
      <c r="CT28" s="5">
        <v>0.21071999999999999</v>
      </c>
      <c r="CU28" s="2" t="s">
        <v>136</v>
      </c>
    </row>
    <row r="29" spans="1:99" s="2" customFormat="1" x14ac:dyDescent="0.25">
      <c r="A29" s="2" t="s">
        <v>308</v>
      </c>
      <c r="C29" s="2" t="s">
        <v>309</v>
      </c>
      <c r="D29" s="2">
        <v>1973</v>
      </c>
      <c r="E29" s="2">
        <f t="shared" si="0"/>
        <v>42</v>
      </c>
      <c r="F29" s="2">
        <v>0</v>
      </c>
      <c r="G29" s="2">
        <v>75</v>
      </c>
      <c r="H29" s="2">
        <v>4314</v>
      </c>
      <c r="I29" s="2">
        <v>4810</v>
      </c>
      <c r="J29" s="2">
        <v>2800</v>
      </c>
      <c r="K29" s="2">
        <v>4810</v>
      </c>
      <c r="L29" s="2">
        <f t="shared" si="1"/>
        <v>209523119</v>
      </c>
      <c r="M29" s="2">
        <v>278.75324501</v>
      </c>
      <c r="N29" s="2">
        <f t="shared" si="2"/>
        <v>12142491.3526356</v>
      </c>
      <c r="O29" s="2">
        <f t="shared" si="3"/>
        <v>0.43555194532812502</v>
      </c>
      <c r="P29" s="2">
        <f t="shared" si="4"/>
        <v>1128075.3571011687</v>
      </c>
      <c r="Q29" s="2">
        <f t="shared" si="5"/>
        <v>1.1280753571011686</v>
      </c>
      <c r="R29" s="2">
        <v>0</v>
      </c>
      <c r="S29" s="2">
        <f t="shared" si="6"/>
        <v>0</v>
      </c>
      <c r="T29" s="2">
        <f t="shared" si="7"/>
        <v>0</v>
      </c>
      <c r="U29" s="2">
        <f t="shared" si="8"/>
        <v>0</v>
      </c>
      <c r="V29" s="2">
        <v>56387.153501000001</v>
      </c>
      <c r="W29" s="2">
        <f t="shared" si="9"/>
        <v>17.1868043871048</v>
      </c>
      <c r="X29" s="2">
        <f t="shared" si="10"/>
        <v>10.679388550168394</v>
      </c>
      <c r="Y29" s="2">
        <f t="shared" si="11"/>
        <v>4.5647917470141497</v>
      </c>
      <c r="Z29" s="2">
        <f t="shared" si="12"/>
        <v>17.255364893014463</v>
      </c>
      <c r="AA29" s="2">
        <f t="shared" si="13"/>
        <v>4.9762820831841621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 t="s">
        <v>133</v>
      </c>
      <c r="AF29" s="2">
        <f t="shared" si="16"/>
        <v>0</v>
      </c>
      <c r="AG29" s="2">
        <f t="shared" si="17"/>
        <v>0.43884958765915788</v>
      </c>
      <c r="AH29" s="2">
        <f t="shared" si="18"/>
        <v>0.326623906433473</v>
      </c>
      <c r="AI29" s="2">
        <f t="shared" si="19"/>
        <v>121967720</v>
      </c>
      <c r="AJ29" s="2">
        <f t="shared" si="20"/>
        <v>3453744</v>
      </c>
      <c r="AK29" s="2">
        <f t="shared" si="21"/>
        <v>3.4537439999999999</v>
      </c>
      <c r="AL29" s="2" t="s">
        <v>297</v>
      </c>
      <c r="AM29" s="2" t="s">
        <v>133</v>
      </c>
      <c r="AN29" s="2" t="s">
        <v>298</v>
      </c>
      <c r="AO29" s="2" t="s">
        <v>299</v>
      </c>
      <c r="AP29" s="2" t="s">
        <v>133</v>
      </c>
      <c r="AQ29" s="2" t="s">
        <v>133</v>
      </c>
      <c r="AR29" s="2" t="s">
        <v>133</v>
      </c>
      <c r="AS29" s="2">
        <v>0</v>
      </c>
      <c r="AT29" s="2" t="s">
        <v>133</v>
      </c>
      <c r="AU29" s="2" t="s">
        <v>133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136</v>
      </c>
    </row>
    <row r="30" spans="1:99" s="2" customFormat="1" x14ac:dyDescent="0.25">
      <c r="A30" s="2" t="s">
        <v>310</v>
      </c>
      <c r="B30" s="2" t="s">
        <v>311</v>
      </c>
      <c r="C30" s="2" t="s">
        <v>312</v>
      </c>
      <c r="D30" s="2">
        <v>1978</v>
      </c>
      <c r="E30" s="2">
        <f t="shared" si="0"/>
        <v>37</v>
      </c>
      <c r="F30" s="2">
        <v>98</v>
      </c>
      <c r="G30" s="2">
        <v>98</v>
      </c>
      <c r="H30" s="2">
        <v>284000</v>
      </c>
      <c r="I30" s="2">
        <v>5202000</v>
      </c>
      <c r="J30" s="2">
        <v>1203404</v>
      </c>
      <c r="K30" s="2">
        <v>5202000</v>
      </c>
      <c r="L30" s="2">
        <f t="shared" si="1"/>
        <v>226598599800</v>
      </c>
      <c r="M30" s="2">
        <v>55600</v>
      </c>
      <c r="N30" s="2">
        <f t="shared" si="2"/>
        <v>2421936000</v>
      </c>
      <c r="O30" s="2">
        <f t="shared" si="3"/>
        <v>86.875</v>
      </c>
      <c r="P30" s="2">
        <f t="shared" si="4"/>
        <v>225005416</v>
      </c>
      <c r="Q30" s="2">
        <f t="shared" si="5"/>
        <v>225.00541600000003</v>
      </c>
      <c r="R30" s="2">
        <v>11500</v>
      </c>
      <c r="S30" s="2">
        <f t="shared" si="6"/>
        <v>29784.884999999998</v>
      </c>
      <c r="T30" s="2">
        <f t="shared" si="7"/>
        <v>7360000</v>
      </c>
      <c r="U30" s="2">
        <f t="shared" si="8"/>
        <v>320620000000</v>
      </c>
      <c r="V30" s="2">
        <v>23848.267114999999</v>
      </c>
      <c r="W30" s="2">
        <f t="shared" si="9"/>
        <v>7.2689518166519989</v>
      </c>
      <c r="X30" s="2">
        <f t="shared" si="10"/>
        <v>4.5167187019783102</v>
      </c>
      <c r="Y30" s="2">
        <f t="shared" si="11"/>
        <v>0.13670052902092225</v>
      </c>
      <c r="Z30" s="2">
        <f t="shared" si="12"/>
        <v>93.560936292288488</v>
      </c>
      <c r="AA30" s="2">
        <f t="shared" si="13"/>
        <v>4.8969788381890058E-3</v>
      </c>
      <c r="AB30" s="2">
        <f t="shared" si="14"/>
        <v>2.8641102946618924</v>
      </c>
      <c r="AC30" s="2">
        <v>98</v>
      </c>
      <c r="AD30" s="2">
        <f t="shared" si="15"/>
        <v>0.9547034315539642</v>
      </c>
      <c r="AE30" s="2">
        <v>726.11199999999997</v>
      </c>
      <c r="AF30" s="2">
        <f t="shared" si="16"/>
        <v>132.37410071942446</v>
      </c>
      <c r="AG30" s="2">
        <f t="shared" si="17"/>
        <v>0.16848400457929349</v>
      </c>
      <c r="AH30" s="2">
        <f t="shared" si="18"/>
        <v>0.15158261994607808</v>
      </c>
      <c r="AI30" s="2">
        <f t="shared" si="19"/>
        <v>52420157899.599998</v>
      </c>
      <c r="AJ30" s="2">
        <f t="shared" si="20"/>
        <v>1484374765.9200001</v>
      </c>
      <c r="AK30" s="2">
        <f t="shared" si="21"/>
        <v>1484.3747659200001</v>
      </c>
      <c r="AL30" s="2" t="s">
        <v>313</v>
      </c>
      <c r="AM30" s="2" t="s">
        <v>133</v>
      </c>
      <c r="AN30" s="2" t="s">
        <v>314</v>
      </c>
      <c r="AO30" s="2" t="s">
        <v>315</v>
      </c>
      <c r="AP30" s="2" t="s">
        <v>316</v>
      </c>
      <c r="AQ30" s="2" t="s">
        <v>317</v>
      </c>
      <c r="AR30" s="2" t="s">
        <v>318</v>
      </c>
      <c r="AS30" s="2">
        <v>3</v>
      </c>
      <c r="AT30" s="2" t="s">
        <v>319</v>
      </c>
      <c r="AU30" s="2" t="s">
        <v>320</v>
      </c>
      <c r="AV30" s="2">
        <v>11</v>
      </c>
      <c r="AW30" s="5">
        <v>93</v>
      </c>
      <c r="AX30" s="5">
        <v>6</v>
      </c>
      <c r="AY30" s="5">
        <v>1</v>
      </c>
      <c r="AZ30" s="5">
        <v>3.3</v>
      </c>
      <c r="BA30" s="5">
        <v>0.7</v>
      </c>
      <c r="BB30" s="5">
        <v>0.2</v>
      </c>
      <c r="BC30" s="5">
        <v>0.6</v>
      </c>
      <c r="BD30" s="5">
        <v>0.1</v>
      </c>
      <c r="BE30" s="5">
        <v>0.3</v>
      </c>
      <c r="BF30" s="5">
        <v>33</v>
      </c>
      <c r="BG30" s="5">
        <v>5.6</v>
      </c>
      <c r="BH30" s="5">
        <v>4.0999999999999996</v>
      </c>
      <c r="BI30" s="5">
        <v>0.1</v>
      </c>
      <c r="BJ30" s="5">
        <v>1.5</v>
      </c>
      <c r="BK30" s="5">
        <v>48.6</v>
      </c>
      <c r="BL30" s="5">
        <v>1.5</v>
      </c>
      <c r="BM30" s="2">
        <v>0</v>
      </c>
      <c r="BN30" s="5">
        <v>0.4</v>
      </c>
      <c r="BO30" s="5">
        <v>44956</v>
      </c>
      <c r="BP30" s="5">
        <v>9331</v>
      </c>
      <c r="BQ30" s="5">
        <v>20</v>
      </c>
      <c r="BR30" s="5">
        <v>4</v>
      </c>
      <c r="BS30" s="5">
        <v>0.08</v>
      </c>
      <c r="BT30" s="5">
        <v>0.02</v>
      </c>
      <c r="BU30" s="5">
        <v>82883</v>
      </c>
      <c r="BV30" s="5">
        <v>37</v>
      </c>
      <c r="BW30" s="5">
        <v>0.14000000000000001</v>
      </c>
      <c r="BX30" s="5">
        <v>864938</v>
      </c>
      <c r="BY30" s="5">
        <v>65661</v>
      </c>
      <c r="BZ30" s="5">
        <v>382</v>
      </c>
      <c r="CA30" s="5">
        <v>29</v>
      </c>
      <c r="CB30" s="5">
        <v>1.36</v>
      </c>
      <c r="CC30" s="5">
        <v>0.11</v>
      </c>
      <c r="CD30" s="5">
        <v>5</v>
      </c>
      <c r="CE30" s="5">
        <v>3</v>
      </c>
      <c r="CF30" s="5">
        <v>26</v>
      </c>
      <c r="CG30" s="5">
        <v>21</v>
      </c>
      <c r="CH30" s="5">
        <v>29</v>
      </c>
      <c r="CI30" s="5">
        <v>11</v>
      </c>
      <c r="CJ30" s="5">
        <v>15</v>
      </c>
      <c r="CK30" s="5">
        <v>1</v>
      </c>
      <c r="CL30" s="5">
        <v>1</v>
      </c>
      <c r="CM30" s="2">
        <v>0</v>
      </c>
      <c r="CN30" s="2">
        <v>0</v>
      </c>
      <c r="CO30" s="2">
        <v>0</v>
      </c>
      <c r="CP30" s="5">
        <v>1</v>
      </c>
      <c r="CQ30" s="5">
        <v>28</v>
      </c>
      <c r="CR30" s="5">
        <v>58</v>
      </c>
      <c r="CS30" s="5">
        <v>0.74065000000000003</v>
      </c>
      <c r="CT30" s="5">
        <v>0.25763999999999998</v>
      </c>
      <c r="CU30" s="2" t="s">
        <v>169</v>
      </c>
    </row>
    <row r="31" spans="1:99" s="2" customFormat="1" x14ac:dyDescent="0.25">
      <c r="A31" s="2" t="s">
        <v>321</v>
      </c>
      <c r="B31" s="2" t="s">
        <v>322</v>
      </c>
      <c r="C31" s="2" t="s">
        <v>323</v>
      </c>
      <c r="D31" s="2">
        <v>1931</v>
      </c>
      <c r="E31" s="2">
        <f t="shared" si="0"/>
        <v>84</v>
      </c>
      <c r="F31" s="2">
        <v>90</v>
      </c>
      <c r="G31" s="2">
        <v>148</v>
      </c>
      <c r="H31" s="2">
        <v>219000</v>
      </c>
      <c r="I31" s="2">
        <v>2677000</v>
      </c>
      <c r="J31" s="2">
        <v>1926800</v>
      </c>
      <c r="K31" s="2">
        <v>2677000</v>
      </c>
      <c r="L31" s="2">
        <f t="shared" si="1"/>
        <v>116609852300</v>
      </c>
      <c r="M31" s="2">
        <v>45799.552638000001</v>
      </c>
      <c r="N31" s="2">
        <f t="shared" si="2"/>
        <v>1995028512.9112802</v>
      </c>
      <c r="O31" s="2">
        <f t="shared" si="3"/>
        <v>71.561800996875007</v>
      </c>
      <c r="P31" s="2">
        <f t="shared" si="4"/>
        <v>185344377.5886167</v>
      </c>
      <c r="Q31" s="2">
        <f t="shared" si="5"/>
        <v>185.34437758861668</v>
      </c>
      <c r="R31" s="2">
        <v>14000</v>
      </c>
      <c r="S31" s="2">
        <f t="shared" si="6"/>
        <v>36259.86</v>
      </c>
      <c r="T31" s="2">
        <f t="shared" si="7"/>
        <v>8960000</v>
      </c>
      <c r="U31" s="2">
        <f t="shared" si="8"/>
        <v>390320000000</v>
      </c>
      <c r="V31" s="2">
        <v>4352982.4857999999</v>
      </c>
      <c r="W31" s="2">
        <f t="shared" si="9"/>
        <v>1326.7890616718398</v>
      </c>
      <c r="X31" s="2">
        <f t="shared" si="10"/>
        <v>824.42876491560526</v>
      </c>
      <c r="Y31" s="2">
        <f t="shared" si="11"/>
        <v>27.492046225142293</v>
      </c>
      <c r="Z31" s="2">
        <f t="shared" si="12"/>
        <v>58.450218403061839</v>
      </c>
      <c r="AA31" s="2">
        <f t="shared" si="13"/>
        <v>0.55825565709501246</v>
      </c>
      <c r="AB31" s="2">
        <f t="shared" si="14"/>
        <v>1.9483406134353944</v>
      </c>
      <c r="AC31" s="2">
        <v>90</v>
      </c>
      <c r="AD31" s="2">
        <f t="shared" si="15"/>
        <v>0.64944687114513155</v>
      </c>
      <c r="AE31" s="2">
        <v>935.101</v>
      </c>
      <c r="AF31" s="2">
        <f t="shared" si="16"/>
        <v>195.63509868360299</v>
      </c>
      <c r="AG31" s="2">
        <f t="shared" si="17"/>
        <v>0.11597303780282645</v>
      </c>
      <c r="AH31" s="2">
        <f t="shared" si="18"/>
        <v>7.7984926382511047E-2</v>
      </c>
      <c r="AI31" s="2">
        <f t="shared" si="19"/>
        <v>83931215320</v>
      </c>
      <c r="AJ31" s="2">
        <f t="shared" si="20"/>
        <v>2376669264</v>
      </c>
      <c r="AK31" s="2">
        <f t="shared" si="21"/>
        <v>2376.6692640000001</v>
      </c>
      <c r="AL31" s="2" t="s">
        <v>324</v>
      </c>
      <c r="AM31" s="2" t="s">
        <v>133</v>
      </c>
      <c r="AN31" s="2" t="s">
        <v>325</v>
      </c>
      <c r="AO31" s="2" t="s">
        <v>326</v>
      </c>
      <c r="AP31" s="2" t="s">
        <v>327</v>
      </c>
      <c r="AQ31" s="2" t="s">
        <v>328</v>
      </c>
      <c r="AR31" s="2" t="s">
        <v>329</v>
      </c>
      <c r="AS31" s="2">
        <v>3</v>
      </c>
      <c r="AT31" s="2" t="s">
        <v>330</v>
      </c>
      <c r="AU31" s="2" t="s">
        <v>331</v>
      </c>
      <c r="AV31" s="2">
        <v>11</v>
      </c>
      <c r="AW31" s="5">
        <v>91</v>
      </c>
      <c r="AX31" s="5">
        <v>8</v>
      </c>
      <c r="AY31" s="5">
        <v>1</v>
      </c>
      <c r="AZ31" s="5">
        <v>1.4</v>
      </c>
      <c r="BA31" s="5">
        <v>0.6</v>
      </c>
      <c r="BB31" s="5">
        <v>0.1</v>
      </c>
      <c r="BC31" s="5">
        <v>0.4</v>
      </c>
      <c r="BD31" s="5">
        <v>0.1</v>
      </c>
      <c r="BE31" s="5">
        <v>0.2</v>
      </c>
      <c r="BF31" s="5">
        <v>57.1</v>
      </c>
      <c r="BG31" s="5">
        <v>2.6</v>
      </c>
      <c r="BH31" s="5">
        <v>1.7</v>
      </c>
      <c r="BI31" s="5">
        <v>0.1</v>
      </c>
      <c r="BJ31" s="5">
        <v>0.8</v>
      </c>
      <c r="BK31" s="5">
        <v>33.1</v>
      </c>
      <c r="BL31" s="5">
        <v>1</v>
      </c>
      <c r="BM31" s="2">
        <v>0</v>
      </c>
      <c r="BN31" s="5">
        <v>0.9</v>
      </c>
      <c r="BO31" s="5">
        <v>65424</v>
      </c>
      <c r="BP31" s="5">
        <v>11656</v>
      </c>
      <c r="BQ31" s="5">
        <v>25</v>
      </c>
      <c r="BR31" s="5">
        <v>4</v>
      </c>
      <c r="BS31" s="5">
        <v>0.09</v>
      </c>
      <c r="BT31" s="5">
        <v>0.02</v>
      </c>
      <c r="BU31" s="5">
        <v>115607</v>
      </c>
      <c r="BV31" s="5">
        <v>43</v>
      </c>
      <c r="BW31" s="5">
        <v>0.16</v>
      </c>
      <c r="BX31" s="5">
        <v>1036516</v>
      </c>
      <c r="BY31" s="5">
        <v>150882</v>
      </c>
      <c r="BZ31" s="5">
        <v>390</v>
      </c>
      <c r="CA31" s="5">
        <v>57</v>
      </c>
      <c r="CB31" s="5">
        <v>1.27</v>
      </c>
      <c r="CC31" s="5">
        <v>0.19</v>
      </c>
      <c r="CD31" s="5">
        <v>6</v>
      </c>
      <c r="CE31" s="5">
        <v>4</v>
      </c>
      <c r="CF31" s="5">
        <v>20</v>
      </c>
      <c r="CG31" s="5">
        <v>19</v>
      </c>
      <c r="CH31" s="5">
        <v>33</v>
      </c>
      <c r="CI31" s="5">
        <v>17</v>
      </c>
      <c r="CJ31" s="5">
        <v>18</v>
      </c>
      <c r="CK31" s="5">
        <v>1</v>
      </c>
      <c r="CL31" s="5">
        <v>1</v>
      </c>
      <c r="CM31" s="2">
        <v>0</v>
      </c>
      <c r="CN31" s="2">
        <v>0</v>
      </c>
      <c r="CO31" s="2">
        <v>0</v>
      </c>
      <c r="CP31" s="2">
        <v>0</v>
      </c>
      <c r="CQ31" s="5">
        <v>23</v>
      </c>
      <c r="CR31" s="5">
        <v>57</v>
      </c>
      <c r="CS31" s="5">
        <v>0.83430000000000004</v>
      </c>
      <c r="CT31" s="5">
        <v>0.52059999999999995</v>
      </c>
      <c r="CU31" s="2" t="s">
        <v>136</v>
      </c>
    </row>
    <row r="32" spans="1:99" s="2" customFormat="1" x14ac:dyDescent="0.25">
      <c r="A32" s="2" t="s">
        <v>332</v>
      </c>
      <c r="C32" s="2" t="s">
        <v>333</v>
      </c>
      <c r="D32" s="2">
        <v>1963</v>
      </c>
      <c r="E32" s="2">
        <f t="shared" si="0"/>
        <v>52</v>
      </c>
      <c r="F32" s="2">
        <v>0</v>
      </c>
      <c r="G32" s="2">
        <v>57</v>
      </c>
      <c r="H32" s="2">
        <v>4083</v>
      </c>
      <c r="I32" s="2">
        <v>6280</v>
      </c>
      <c r="J32" s="2">
        <v>6280</v>
      </c>
      <c r="K32" s="2">
        <v>6280</v>
      </c>
      <c r="L32" s="2">
        <f t="shared" si="1"/>
        <v>273556172</v>
      </c>
      <c r="M32" s="2">
        <v>251.2009281</v>
      </c>
      <c r="N32" s="2">
        <f t="shared" si="2"/>
        <v>10942312.428036001</v>
      </c>
      <c r="O32" s="2">
        <f t="shared" si="3"/>
        <v>0.39250145015625004</v>
      </c>
      <c r="P32" s="2">
        <f t="shared" si="4"/>
        <v>1016574.987890766</v>
      </c>
      <c r="Q32" s="2">
        <f t="shared" si="5"/>
        <v>1.0165749878907659</v>
      </c>
      <c r="R32" s="2">
        <v>0</v>
      </c>
      <c r="S32" s="2">
        <f t="shared" si="6"/>
        <v>0</v>
      </c>
      <c r="T32" s="2">
        <f t="shared" si="7"/>
        <v>0</v>
      </c>
      <c r="U32" s="2">
        <f t="shared" si="8"/>
        <v>0</v>
      </c>
      <c r="V32" s="2">
        <v>39781.402023000002</v>
      </c>
      <c r="W32" s="2">
        <f t="shared" si="9"/>
        <v>12.125371336610399</v>
      </c>
      <c r="X32" s="2">
        <f t="shared" si="10"/>
        <v>7.5343588547440632</v>
      </c>
      <c r="Y32" s="2">
        <f t="shared" si="11"/>
        <v>3.3925029095063555</v>
      </c>
      <c r="Z32" s="2">
        <f t="shared" si="12"/>
        <v>24.999850241810332</v>
      </c>
      <c r="AA32" s="2">
        <f t="shared" si="13"/>
        <v>1.5653205679134936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 t="s">
        <v>133</v>
      </c>
      <c r="AF32" s="2">
        <f t="shared" si="16"/>
        <v>0</v>
      </c>
      <c r="AG32" s="2">
        <f t="shared" si="17"/>
        <v>0.66977402402795705</v>
      </c>
      <c r="AH32" s="2">
        <f t="shared" si="18"/>
        <v>0.1312343921845332</v>
      </c>
      <c r="AI32" s="2">
        <f t="shared" si="19"/>
        <v>273556172</v>
      </c>
      <c r="AJ32" s="2">
        <f t="shared" si="20"/>
        <v>7746254.4000000004</v>
      </c>
      <c r="AK32" s="2">
        <f t="shared" si="21"/>
        <v>7.7462544000000007</v>
      </c>
      <c r="AL32" s="2" t="s">
        <v>334</v>
      </c>
      <c r="AM32" s="2" t="s">
        <v>335</v>
      </c>
      <c r="AN32" s="2" t="s">
        <v>336</v>
      </c>
      <c r="AO32" s="2" t="s">
        <v>337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136</v>
      </c>
    </row>
    <row r="33" spans="1:99" s="2" customFormat="1" x14ac:dyDescent="0.25">
      <c r="A33" s="2" t="s">
        <v>338</v>
      </c>
      <c r="C33" s="2" t="s">
        <v>339</v>
      </c>
      <c r="D33" s="2">
        <v>1960</v>
      </c>
      <c r="E33" s="2">
        <f t="shared" si="0"/>
        <v>55</v>
      </c>
      <c r="F33" s="2">
        <v>0</v>
      </c>
      <c r="G33" s="2">
        <v>50</v>
      </c>
      <c r="H33" s="2">
        <v>17292</v>
      </c>
      <c r="I33" s="2">
        <v>8875</v>
      </c>
      <c r="J33" s="2">
        <v>8875</v>
      </c>
      <c r="K33" s="2">
        <v>8875</v>
      </c>
      <c r="L33" s="2">
        <f t="shared" si="1"/>
        <v>386594112.5</v>
      </c>
      <c r="M33" s="2">
        <v>278.61010513000002</v>
      </c>
      <c r="N33" s="2">
        <f t="shared" si="2"/>
        <v>12136256.179462802</v>
      </c>
      <c r="O33" s="2">
        <f t="shared" si="3"/>
        <v>0.43532828926562506</v>
      </c>
      <c r="P33" s="2">
        <f t="shared" si="4"/>
        <v>1127496.0900463918</v>
      </c>
      <c r="Q33" s="2">
        <f t="shared" si="5"/>
        <v>1.127496090046392</v>
      </c>
      <c r="R33" s="2">
        <v>0</v>
      </c>
      <c r="S33" s="2">
        <f t="shared" si="6"/>
        <v>0</v>
      </c>
      <c r="T33" s="2">
        <f t="shared" si="7"/>
        <v>0</v>
      </c>
      <c r="U33" s="2">
        <f t="shared" si="8"/>
        <v>0</v>
      </c>
      <c r="V33" s="2">
        <v>39491.473274000004</v>
      </c>
      <c r="W33" s="2">
        <f t="shared" si="9"/>
        <v>12.037001053915201</v>
      </c>
      <c r="X33" s="2">
        <f t="shared" si="10"/>
        <v>7.4794480892559569</v>
      </c>
      <c r="Y33" s="2">
        <f t="shared" si="11"/>
        <v>3.197832171998058</v>
      </c>
      <c r="Z33" s="2">
        <f t="shared" si="12"/>
        <v>31.854478579168571</v>
      </c>
      <c r="AA33" s="2">
        <f t="shared" si="13"/>
        <v>1.0995571950026379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>
        <v>114.68</v>
      </c>
      <c r="AF33" s="2">
        <f t="shared" si="16"/>
        <v>0</v>
      </c>
      <c r="AG33" s="2">
        <f t="shared" si="17"/>
        <v>0.81035176323456337</v>
      </c>
      <c r="AH33" s="2">
        <f t="shared" si="18"/>
        <v>0.10299462736564333</v>
      </c>
      <c r="AI33" s="2">
        <f t="shared" si="19"/>
        <v>386594112.5</v>
      </c>
      <c r="AJ33" s="2">
        <f t="shared" si="20"/>
        <v>10947135</v>
      </c>
      <c r="AK33" s="2">
        <f t="shared" si="21"/>
        <v>10.947134999999999</v>
      </c>
      <c r="AL33" s="2" t="s">
        <v>340</v>
      </c>
      <c r="AM33" s="2" t="s">
        <v>133</v>
      </c>
      <c r="AN33" s="2" t="s">
        <v>341</v>
      </c>
      <c r="AO33" s="2" t="s">
        <v>342</v>
      </c>
      <c r="AP33" s="2" t="s">
        <v>343</v>
      </c>
      <c r="AQ33" s="2" t="s">
        <v>344</v>
      </c>
      <c r="AR33" s="2" t="s">
        <v>345</v>
      </c>
      <c r="AS33" s="2">
        <v>1</v>
      </c>
      <c r="AT33" s="2" t="s">
        <v>346</v>
      </c>
      <c r="AU33" s="2" t="s">
        <v>347</v>
      </c>
      <c r="AV33" s="2">
        <v>11</v>
      </c>
      <c r="AW33" s="5">
        <v>100</v>
      </c>
      <c r="AX33" s="2">
        <v>0</v>
      </c>
      <c r="AY33" s="2">
        <v>0</v>
      </c>
      <c r="AZ33" s="5">
        <v>1.6</v>
      </c>
      <c r="BA33" s="5">
        <v>0.5</v>
      </c>
      <c r="BB33" s="5">
        <v>0.3</v>
      </c>
      <c r="BC33" s="5">
        <v>1.4</v>
      </c>
      <c r="BD33" s="5">
        <v>0.2</v>
      </c>
      <c r="BE33" s="5">
        <v>0.3</v>
      </c>
      <c r="BF33" s="5">
        <v>57.8</v>
      </c>
      <c r="BG33" s="5">
        <v>2.1</v>
      </c>
      <c r="BH33" s="5">
        <v>4.9000000000000004</v>
      </c>
      <c r="BI33" s="2">
        <v>0</v>
      </c>
      <c r="BJ33" s="5">
        <v>0.4</v>
      </c>
      <c r="BK33" s="5">
        <v>29.3</v>
      </c>
      <c r="BL33" s="5">
        <v>1.3</v>
      </c>
      <c r="BM33" s="2">
        <v>0</v>
      </c>
      <c r="BN33" s="2">
        <v>0</v>
      </c>
      <c r="BO33" s="5">
        <v>7758</v>
      </c>
      <c r="BP33" s="5">
        <v>1196</v>
      </c>
      <c r="BQ33" s="5">
        <v>42</v>
      </c>
      <c r="BR33" s="5">
        <v>6</v>
      </c>
      <c r="BS33" s="5">
        <v>0.17</v>
      </c>
      <c r="BT33" s="5">
        <v>0.03</v>
      </c>
      <c r="BU33" s="5">
        <v>14263</v>
      </c>
      <c r="BV33" s="5">
        <v>77</v>
      </c>
      <c r="BW33" s="5">
        <v>0.32</v>
      </c>
      <c r="BX33" s="5">
        <v>84673</v>
      </c>
      <c r="BY33" s="5">
        <v>11684</v>
      </c>
      <c r="BZ33" s="5">
        <v>455</v>
      </c>
      <c r="CA33" s="5">
        <v>63</v>
      </c>
      <c r="CB33" s="5">
        <v>0.84</v>
      </c>
      <c r="CC33" s="5">
        <v>0.12</v>
      </c>
      <c r="CD33" s="5">
        <v>10</v>
      </c>
      <c r="CE33" s="5">
        <v>8</v>
      </c>
      <c r="CF33" s="5">
        <v>21</v>
      </c>
      <c r="CG33" s="5">
        <v>19</v>
      </c>
      <c r="CH33" s="5">
        <v>34</v>
      </c>
      <c r="CI33" s="5">
        <v>17</v>
      </c>
      <c r="CJ33" s="5">
        <v>21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5">
        <v>17</v>
      </c>
      <c r="CR33" s="5">
        <v>52</v>
      </c>
      <c r="CS33" s="5">
        <v>0.74509000000000003</v>
      </c>
      <c r="CT33" s="5">
        <v>0.80606</v>
      </c>
      <c r="CU33" s="2" t="s">
        <v>136</v>
      </c>
    </row>
    <row r="34" spans="1:99" s="2" customFormat="1" x14ac:dyDescent="0.25">
      <c r="A34" s="2" t="s">
        <v>348</v>
      </c>
      <c r="C34" s="2" t="s">
        <v>349</v>
      </c>
      <c r="D34" s="2">
        <v>1981</v>
      </c>
      <c r="E34" s="2">
        <f t="shared" si="0"/>
        <v>34</v>
      </c>
      <c r="F34" s="2">
        <v>0</v>
      </c>
      <c r="G34" s="2">
        <v>147</v>
      </c>
      <c r="H34" s="2">
        <v>270</v>
      </c>
      <c r="I34" s="2">
        <v>5400</v>
      </c>
      <c r="J34" s="2">
        <v>4700</v>
      </c>
      <c r="K34" s="2">
        <v>5400</v>
      </c>
      <c r="L34" s="2">
        <f t="shared" si="1"/>
        <v>235223460</v>
      </c>
      <c r="M34" s="2">
        <v>258.48975804999998</v>
      </c>
      <c r="N34" s="2">
        <f t="shared" si="2"/>
        <v>11259813.860657999</v>
      </c>
      <c r="O34" s="2">
        <f t="shared" si="3"/>
        <v>0.40389024695312498</v>
      </c>
      <c r="P34" s="2">
        <f t="shared" si="4"/>
        <v>1046071.8622622229</v>
      </c>
      <c r="Q34" s="2">
        <f t="shared" si="5"/>
        <v>1.0460718622622229</v>
      </c>
      <c r="R34" s="2">
        <v>0</v>
      </c>
      <c r="S34" s="2">
        <f t="shared" si="6"/>
        <v>0</v>
      </c>
      <c r="T34" s="2">
        <f t="shared" si="7"/>
        <v>0</v>
      </c>
      <c r="U34" s="2">
        <f t="shared" si="8"/>
        <v>0</v>
      </c>
      <c r="V34" s="2">
        <v>50622.075397000001</v>
      </c>
      <c r="W34" s="2">
        <f t="shared" si="9"/>
        <v>15.429608581005599</v>
      </c>
      <c r="X34" s="2">
        <f t="shared" si="10"/>
        <v>9.5875173477394178</v>
      </c>
      <c r="Y34" s="2">
        <f t="shared" si="11"/>
        <v>4.2556807409298436</v>
      </c>
      <c r="Z34" s="2">
        <f t="shared" si="12"/>
        <v>20.89052829033659</v>
      </c>
      <c r="AA34" s="2">
        <f t="shared" si="13"/>
        <v>2.6614906141705976</v>
      </c>
      <c r="AB34" s="2" t="e">
        <f t="shared" si="14"/>
        <v>#DIV/0!</v>
      </c>
      <c r="AC34" s="2">
        <v>0</v>
      </c>
      <c r="AD34" s="2" t="e">
        <f t="shared" si="15"/>
        <v>#DIV/0!</v>
      </c>
      <c r="AE34" s="2" t="s">
        <v>133</v>
      </c>
      <c r="AF34" s="2">
        <f t="shared" si="16"/>
        <v>0</v>
      </c>
      <c r="AG34" s="2">
        <f t="shared" si="17"/>
        <v>0.55173338764000768</v>
      </c>
      <c r="AH34" s="2">
        <f t="shared" si="18"/>
        <v>0.18043947314296774</v>
      </c>
      <c r="AI34" s="2">
        <f t="shared" si="19"/>
        <v>204731530</v>
      </c>
      <c r="AJ34" s="2">
        <f t="shared" si="20"/>
        <v>5797356</v>
      </c>
      <c r="AK34" s="2">
        <f t="shared" si="21"/>
        <v>5.7973559999999997</v>
      </c>
      <c r="AL34" s="2" t="s">
        <v>350</v>
      </c>
      <c r="AM34" s="2" t="s">
        <v>133</v>
      </c>
      <c r="AN34" s="2" t="s">
        <v>351</v>
      </c>
      <c r="AO34" s="2" t="s">
        <v>352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136</v>
      </c>
    </row>
    <row r="35" spans="1:99" s="2" customFormat="1" x14ac:dyDescent="0.25">
      <c r="A35" s="2" t="s">
        <v>353</v>
      </c>
      <c r="B35" s="2" t="s">
        <v>354</v>
      </c>
      <c r="C35" s="2" t="s">
        <v>355</v>
      </c>
      <c r="D35" s="2">
        <v>1969</v>
      </c>
      <c r="E35" s="2">
        <f t="shared" si="0"/>
        <v>46</v>
      </c>
      <c r="F35" s="2">
        <v>153</v>
      </c>
      <c r="G35" s="2">
        <v>161</v>
      </c>
      <c r="H35" s="2">
        <v>181000</v>
      </c>
      <c r="I35" s="2">
        <v>1674000</v>
      </c>
      <c r="J35" s="2">
        <v>892000</v>
      </c>
      <c r="K35" s="2">
        <v>1674000</v>
      </c>
      <c r="L35" s="2">
        <f t="shared" si="1"/>
        <v>72919272600</v>
      </c>
      <c r="M35" s="2">
        <v>24900</v>
      </c>
      <c r="N35" s="2">
        <f t="shared" si="2"/>
        <v>1084644000</v>
      </c>
      <c r="O35" s="2">
        <f t="shared" si="3"/>
        <v>38.90625</v>
      </c>
      <c r="P35" s="2">
        <f t="shared" si="4"/>
        <v>100766814</v>
      </c>
      <c r="Q35" s="2">
        <f t="shared" si="5"/>
        <v>100.76681400000001</v>
      </c>
      <c r="R35" s="2">
        <v>1160</v>
      </c>
      <c r="S35" s="2">
        <f t="shared" si="6"/>
        <v>3004.3883999999998</v>
      </c>
      <c r="T35" s="2">
        <f t="shared" si="7"/>
        <v>742400</v>
      </c>
      <c r="U35" s="2">
        <f t="shared" si="8"/>
        <v>32340800000</v>
      </c>
      <c r="V35" s="2">
        <v>1523804.6169</v>
      </c>
      <c r="W35" s="2">
        <f t="shared" si="9"/>
        <v>464.45564723112</v>
      </c>
      <c r="X35" s="2">
        <f t="shared" si="10"/>
        <v>288.59945161315864</v>
      </c>
      <c r="Y35" s="2">
        <f t="shared" si="11"/>
        <v>13.052099478732684</v>
      </c>
      <c r="Z35" s="2">
        <f t="shared" si="12"/>
        <v>67.228761326296919</v>
      </c>
      <c r="AA35" s="2">
        <f t="shared" si="13"/>
        <v>0.4221310337247739</v>
      </c>
      <c r="AB35" s="2">
        <f t="shared" si="14"/>
        <v>1.3182110063979786</v>
      </c>
      <c r="AC35" s="2">
        <v>153</v>
      </c>
      <c r="AD35" s="2">
        <f t="shared" si="15"/>
        <v>0.43940366879932624</v>
      </c>
      <c r="AE35" s="2">
        <v>21.526599999999998</v>
      </c>
      <c r="AF35" s="2">
        <f t="shared" si="16"/>
        <v>29.815261044176708</v>
      </c>
      <c r="AG35" s="2">
        <f t="shared" si="17"/>
        <v>0.18090765698827246</v>
      </c>
      <c r="AH35" s="2">
        <f t="shared" si="18"/>
        <v>9.1584201015872405E-2</v>
      </c>
      <c r="AI35" s="2">
        <f t="shared" si="19"/>
        <v>38855430800</v>
      </c>
      <c r="AJ35" s="2">
        <f t="shared" si="20"/>
        <v>1100264160</v>
      </c>
      <c r="AK35" s="2">
        <f t="shared" si="21"/>
        <v>1100.2641599999999</v>
      </c>
      <c r="AL35" s="2" t="s">
        <v>356</v>
      </c>
      <c r="AM35" s="2" t="s">
        <v>133</v>
      </c>
      <c r="AN35" s="2" t="s">
        <v>357</v>
      </c>
      <c r="AO35" s="2" t="s">
        <v>358</v>
      </c>
      <c r="AP35" s="2" t="s">
        <v>359</v>
      </c>
      <c r="AQ35" s="2" t="s">
        <v>259</v>
      </c>
      <c r="AR35" s="2" t="s">
        <v>360</v>
      </c>
      <c r="AS35" s="2">
        <v>1</v>
      </c>
      <c r="AT35" s="2" t="s">
        <v>361</v>
      </c>
      <c r="AU35" s="2" t="s">
        <v>362</v>
      </c>
      <c r="AV35" s="2">
        <v>11</v>
      </c>
      <c r="AW35" s="5">
        <v>100</v>
      </c>
      <c r="AX35" s="2">
        <v>0</v>
      </c>
      <c r="AY35" s="2">
        <v>0</v>
      </c>
      <c r="AZ35" s="5">
        <v>5.2</v>
      </c>
      <c r="BA35" s="5">
        <v>0.2</v>
      </c>
      <c r="BB35" s="2">
        <v>0</v>
      </c>
      <c r="BC35" s="2">
        <v>0</v>
      </c>
      <c r="BD35" s="2">
        <v>0</v>
      </c>
      <c r="BE35" s="2">
        <v>0</v>
      </c>
      <c r="BF35" s="5">
        <v>14.7</v>
      </c>
      <c r="BG35" s="5">
        <v>3.2</v>
      </c>
      <c r="BH35" s="5">
        <v>6.4</v>
      </c>
      <c r="BI35" s="2">
        <v>0</v>
      </c>
      <c r="BJ35" s="5">
        <v>0.3</v>
      </c>
      <c r="BK35" s="5">
        <v>68.599999999999994</v>
      </c>
      <c r="BL35" s="5">
        <v>1.2</v>
      </c>
      <c r="BM35" s="2">
        <v>0</v>
      </c>
      <c r="BN35" s="5">
        <v>0.1</v>
      </c>
      <c r="BO35" s="5">
        <v>3814</v>
      </c>
      <c r="BP35" s="5">
        <v>495</v>
      </c>
      <c r="BQ35" s="5">
        <v>43</v>
      </c>
      <c r="BR35" s="5">
        <v>6</v>
      </c>
      <c r="BS35" s="5">
        <v>0.17</v>
      </c>
      <c r="BT35" s="5">
        <v>0.02</v>
      </c>
      <c r="BU35" s="5">
        <v>7047</v>
      </c>
      <c r="BV35" s="5">
        <v>79</v>
      </c>
      <c r="BW35" s="5">
        <v>0.31</v>
      </c>
      <c r="BX35" s="5">
        <v>48075</v>
      </c>
      <c r="BY35" s="5">
        <v>8255</v>
      </c>
      <c r="BZ35" s="5">
        <v>540</v>
      </c>
      <c r="CA35" s="5">
        <v>93</v>
      </c>
      <c r="CB35" s="5">
        <v>2.56</v>
      </c>
      <c r="CC35" s="5">
        <v>0.46</v>
      </c>
      <c r="CD35" s="5">
        <v>2</v>
      </c>
      <c r="CE35" s="5">
        <v>1</v>
      </c>
      <c r="CF35" s="5">
        <v>34</v>
      </c>
      <c r="CG35" s="5">
        <v>25</v>
      </c>
      <c r="CH35" s="5">
        <v>24</v>
      </c>
      <c r="CI35" s="5">
        <v>5</v>
      </c>
      <c r="CJ35" s="5">
        <v>4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5">
        <v>35</v>
      </c>
      <c r="CR35" s="5">
        <v>69</v>
      </c>
      <c r="CS35" s="5">
        <v>0.49360999999999999</v>
      </c>
      <c r="CT35" s="5">
        <v>5.3490000000000003E-2</v>
      </c>
      <c r="CU35" s="2" t="s">
        <v>169</v>
      </c>
    </row>
    <row r="36" spans="1:99" s="2" customFormat="1" x14ac:dyDescent="0.25">
      <c r="A36" s="2" t="s">
        <v>363</v>
      </c>
      <c r="B36" s="2" t="s">
        <v>364</v>
      </c>
      <c r="C36" s="2" t="s">
        <v>365</v>
      </c>
      <c r="D36" s="2">
        <v>1961</v>
      </c>
      <c r="E36" s="2">
        <f t="shared" si="0"/>
        <v>54</v>
      </c>
      <c r="F36" s="2">
        <v>155</v>
      </c>
      <c r="G36" s="2">
        <v>155</v>
      </c>
      <c r="H36" s="2">
        <v>73300</v>
      </c>
      <c r="I36" s="2">
        <v>650000</v>
      </c>
      <c r="J36" s="2">
        <v>230000</v>
      </c>
      <c r="K36" s="2">
        <v>650000</v>
      </c>
      <c r="L36" s="2">
        <f t="shared" si="1"/>
        <v>28313935000</v>
      </c>
      <c r="M36" s="2">
        <v>7820</v>
      </c>
      <c r="N36" s="2">
        <f t="shared" si="2"/>
        <v>340639200</v>
      </c>
      <c r="O36" s="2">
        <f t="shared" si="3"/>
        <v>12.21875</v>
      </c>
      <c r="P36" s="2">
        <f t="shared" si="4"/>
        <v>31646445.199999999</v>
      </c>
      <c r="Q36" s="2">
        <f t="shared" si="5"/>
        <v>31.646445200000002</v>
      </c>
      <c r="R36" s="2">
        <v>611</v>
      </c>
      <c r="S36" s="2">
        <f t="shared" si="6"/>
        <v>1582.48389</v>
      </c>
      <c r="T36" s="2">
        <f t="shared" si="7"/>
        <v>391040</v>
      </c>
      <c r="U36" s="2">
        <f t="shared" si="8"/>
        <v>17034680000</v>
      </c>
      <c r="V36" s="2">
        <v>674974.97186000005</v>
      </c>
      <c r="W36" s="2">
        <f t="shared" si="9"/>
        <v>205.732371422928</v>
      </c>
      <c r="X36" s="2">
        <f t="shared" si="10"/>
        <v>127.83620982045285</v>
      </c>
      <c r="Y36" s="2">
        <f t="shared" si="11"/>
        <v>10.316563520992744</v>
      </c>
      <c r="Z36" s="2">
        <f t="shared" si="12"/>
        <v>83.12001378584732</v>
      </c>
      <c r="AA36" s="2">
        <f t="shared" si="13"/>
        <v>0.72517476684180915</v>
      </c>
      <c r="AB36" s="2">
        <f t="shared" si="14"/>
        <v>1.6087744603712384</v>
      </c>
      <c r="AC36" s="2">
        <v>155</v>
      </c>
      <c r="AD36" s="2">
        <f t="shared" si="15"/>
        <v>0.5362581534570795</v>
      </c>
      <c r="AE36" s="2">
        <v>117.892</v>
      </c>
      <c r="AF36" s="2">
        <f t="shared" si="16"/>
        <v>50.005115089514064</v>
      </c>
      <c r="AG36" s="2">
        <f t="shared" si="17"/>
        <v>0.39912023162972637</v>
      </c>
      <c r="AH36" s="2">
        <f t="shared" si="18"/>
        <v>0.11154882122126017</v>
      </c>
      <c r="AI36" s="2">
        <f t="shared" si="19"/>
        <v>10018777000</v>
      </c>
      <c r="AJ36" s="2">
        <f t="shared" si="20"/>
        <v>283700400</v>
      </c>
      <c r="AK36" s="2">
        <f t="shared" si="21"/>
        <v>283.7004</v>
      </c>
      <c r="AL36" s="2" t="s">
        <v>366</v>
      </c>
      <c r="AM36" s="2" t="s">
        <v>367</v>
      </c>
      <c r="AN36" s="2" t="s">
        <v>368</v>
      </c>
      <c r="AO36" s="2" t="s">
        <v>369</v>
      </c>
      <c r="AP36" s="2" t="s">
        <v>370</v>
      </c>
      <c r="AQ36" s="2" t="s">
        <v>317</v>
      </c>
      <c r="AR36" s="2" t="s">
        <v>371</v>
      </c>
      <c r="AS36" s="2">
        <v>2</v>
      </c>
      <c r="AT36" s="2" t="s">
        <v>372</v>
      </c>
      <c r="AU36" s="2" t="s">
        <v>373</v>
      </c>
      <c r="AV36" s="2">
        <v>11</v>
      </c>
      <c r="AW36" s="5">
        <v>100</v>
      </c>
      <c r="AX36" s="2">
        <v>0</v>
      </c>
      <c r="AY36" s="2">
        <v>0</v>
      </c>
      <c r="AZ36" s="5">
        <v>0.6</v>
      </c>
      <c r="BA36" s="5">
        <v>0.6</v>
      </c>
      <c r="BB36" s="5">
        <v>0.1</v>
      </c>
      <c r="BC36" s="5">
        <v>0.6</v>
      </c>
      <c r="BD36" s="5">
        <v>0.1</v>
      </c>
      <c r="BE36" s="5">
        <v>0.2</v>
      </c>
      <c r="BF36" s="5">
        <v>23.7</v>
      </c>
      <c r="BG36" s="5">
        <v>1.8</v>
      </c>
      <c r="BH36" s="5">
        <v>2.6</v>
      </c>
      <c r="BI36" s="2">
        <v>0</v>
      </c>
      <c r="BJ36" s="5">
        <v>1.7</v>
      </c>
      <c r="BK36" s="5">
        <v>66.099999999999994</v>
      </c>
      <c r="BL36" s="5">
        <v>1.8</v>
      </c>
      <c r="BM36" s="2">
        <v>0</v>
      </c>
      <c r="BN36" s="2">
        <v>0</v>
      </c>
      <c r="BO36" s="5">
        <v>12919</v>
      </c>
      <c r="BP36" s="5">
        <v>2028</v>
      </c>
      <c r="BQ36" s="5">
        <v>37</v>
      </c>
      <c r="BR36" s="5">
        <v>6</v>
      </c>
      <c r="BS36" s="5">
        <v>0.14000000000000001</v>
      </c>
      <c r="BT36" s="5">
        <v>0.02</v>
      </c>
      <c r="BU36" s="5">
        <v>23206</v>
      </c>
      <c r="BV36" s="5">
        <v>66</v>
      </c>
      <c r="BW36" s="5">
        <v>0.25</v>
      </c>
      <c r="BX36" s="5">
        <v>186466</v>
      </c>
      <c r="BY36" s="5">
        <v>41941</v>
      </c>
      <c r="BZ36" s="5">
        <v>531</v>
      </c>
      <c r="CA36" s="5">
        <v>119</v>
      </c>
      <c r="CB36" s="5">
        <v>1.81</v>
      </c>
      <c r="CC36" s="5">
        <v>0.43</v>
      </c>
      <c r="CD36" s="5">
        <v>5</v>
      </c>
      <c r="CE36" s="5">
        <v>3</v>
      </c>
      <c r="CF36" s="5">
        <v>30</v>
      </c>
      <c r="CG36" s="5">
        <v>23</v>
      </c>
      <c r="CH36" s="5">
        <v>23</v>
      </c>
      <c r="CI36" s="5">
        <v>5</v>
      </c>
      <c r="CJ36" s="5">
        <v>4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5">
        <v>1</v>
      </c>
      <c r="CQ36" s="5">
        <v>37</v>
      </c>
      <c r="CR36" s="5">
        <v>69</v>
      </c>
      <c r="CS36" s="5">
        <v>0.46788000000000002</v>
      </c>
      <c r="CT36" s="5">
        <v>5.357E-2</v>
      </c>
      <c r="CU36" s="2" t="s">
        <v>169</v>
      </c>
    </row>
    <row r="37" spans="1:99" s="2" customFormat="1" x14ac:dyDescent="0.25">
      <c r="A37" s="2" t="s">
        <v>374</v>
      </c>
      <c r="B37" s="2" t="s">
        <v>375</v>
      </c>
      <c r="C37" s="2" t="s">
        <v>376</v>
      </c>
      <c r="D37" s="2">
        <v>1959</v>
      </c>
      <c r="E37" s="2">
        <f t="shared" si="0"/>
        <v>56</v>
      </c>
      <c r="F37" s="2">
        <v>238</v>
      </c>
      <c r="G37" s="2">
        <v>260</v>
      </c>
      <c r="H37" s="2">
        <v>1009011</v>
      </c>
      <c r="I37" s="2">
        <v>3462000</v>
      </c>
      <c r="J37" s="2">
        <v>2702000</v>
      </c>
      <c r="K37" s="2">
        <v>3462000</v>
      </c>
      <c r="L37" s="2">
        <f t="shared" si="1"/>
        <v>150804373800</v>
      </c>
      <c r="M37" s="2">
        <v>43100</v>
      </c>
      <c r="N37" s="2">
        <f t="shared" si="2"/>
        <v>1877436000</v>
      </c>
      <c r="O37" s="2">
        <f t="shared" si="3"/>
        <v>67.34375</v>
      </c>
      <c r="P37" s="2">
        <f t="shared" si="4"/>
        <v>174419666</v>
      </c>
      <c r="Q37" s="2">
        <f t="shared" si="5"/>
        <v>174.41966600000001</v>
      </c>
      <c r="R37" s="2">
        <v>4020</v>
      </c>
      <c r="S37" s="2">
        <f t="shared" si="6"/>
        <v>10411.7598</v>
      </c>
      <c r="T37" s="2">
        <f t="shared" si="7"/>
        <v>2572800</v>
      </c>
      <c r="U37" s="2">
        <f t="shared" si="8"/>
        <v>112077600000</v>
      </c>
      <c r="V37" s="2">
        <v>3224863.605</v>
      </c>
      <c r="W37" s="2">
        <f t="shared" si="9"/>
        <v>982.93842680399996</v>
      </c>
      <c r="X37" s="2">
        <f t="shared" si="10"/>
        <v>610.76981760537001</v>
      </c>
      <c r="Y37" s="2">
        <f t="shared" si="11"/>
        <v>20.995367434359324</v>
      </c>
      <c r="Z37" s="2">
        <f t="shared" si="12"/>
        <v>80.324641585651918</v>
      </c>
      <c r="AA37" s="2">
        <f t="shared" si="13"/>
        <v>0.29492314523607055</v>
      </c>
      <c r="AB37" s="2">
        <f t="shared" si="14"/>
        <v>1.0124954821720829</v>
      </c>
      <c r="AC37" s="2">
        <v>238</v>
      </c>
      <c r="AD37" s="2">
        <f t="shared" si="15"/>
        <v>0.33749849405736099</v>
      </c>
      <c r="AE37" s="2">
        <v>1663.42</v>
      </c>
      <c r="AF37" s="2">
        <f t="shared" si="16"/>
        <v>59.693735498839906</v>
      </c>
      <c r="AG37" s="2">
        <f t="shared" si="17"/>
        <v>0.16429020602031566</v>
      </c>
      <c r="AH37" s="2">
        <f t="shared" si="18"/>
        <v>5.2333284654464164E-2</v>
      </c>
      <c r="AI37" s="2">
        <f t="shared" si="19"/>
        <v>117698849800</v>
      </c>
      <c r="AJ37" s="2">
        <f t="shared" si="20"/>
        <v>3332862960</v>
      </c>
      <c r="AK37" s="2">
        <f t="shared" si="21"/>
        <v>3332.8629599999999</v>
      </c>
      <c r="AL37" s="2" t="s">
        <v>377</v>
      </c>
      <c r="AM37" s="2" t="s">
        <v>133</v>
      </c>
      <c r="AN37" s="2" t="s">
        <v>378</v>
      </c>
      <c r="AO37" s="2" t="s">
        <v>379</v>
      </c>
      <c r="AP37" s="2" t="s">
        <v>380</v>
      </c>
      <c r="AQ37" s="2" t="s">
        <v>381</v>
      </c>
      <c r="AR37" s="2" t="s">
        <v>382</v>
      </c>
      <c r="AS37" s="2">
        <v>3</v>
      </c>
      <c r="AT37" s="2" t="s">
        <v>383</v>
      </c>
      <c r="AU37" s="2" t="s">
        <v>384</v>
      </c>
      <c r="AV37" s="2">
        <v>11</v>
      </c>
      <c r="AW37" s="5">
        <v>54</v>
      </c>
      <c r="AX37" s="5">
        <v>44</v>
      </c>
      <c r="AY37" s="5">
        <v>2</v>
      </c>
      <c r="AZ37" s="5">
        <v>4.7</v>
      </c>
      <c r="BA37" s="5">
        <v>0.6</v>
      </c>
      <c r="BB37" s="5">
        <v>0.2</v>
      </c>
      <c r="BC37" s="5">
        <v>0.7</v>
      </c>
      <c r="BD37" s="5">
        <v>0.2</v>
      </c>
      <c r="BE37" s="5">
        <v>0.4</v>
      </c>
      <c r="BF37" s="5">
        <v>49.9</v>
      </c>
      <c r="BG37" s="5">
        <v>6.3</v>
      </c>
      <c r="BH37" s="5">
        <v>8.1</v>
      </c>
      <c r="BI37" s="5">
        <v>0.5</v>
      </c>
      <c r="BJ37" s="5">
        <v>0.1</v>
      </c>
      <c r="BK37" s="5">
        <v>26.7</v>
      </c>
      <c r="BL37" s="5">
        <v>1.5</v>
      </c>
      <c r="BM37" s="2">
        <v>0</v>
      </c>
      <c r="BN37" s="5">
        <v>0.2</v>
      </c>
      <c r="BO37" s="5">
        <v>166719</v>
      </c>
      <c r="BP37" s="5">
        <v>26872</v>
      </c>
      <c r="BQ37" s="5">
        <v>45</v>
      </c>
      <c r="BR37" s="5">
        <v>7</v>
      </c>
      <c r="BS37" s="5">
        <v>0.13</v>
      </c>
      <c r="BT37" s="5">
        <v>0.02</v>
      </c>
      <c r="BU37" s="5">
        <v>262769</v>
      </c>
      <c r="BV37" s="5">
        <v>70</v>
      </c>
      <c r="BW37" s="5">
        <v>0.2</v>
      </c>
      <c r="BX37" s="5">
        <v>1581730</v>
      </c>
      <c r="BY37" s="5">
        <v>149070</v>
      </c>
      <c r="BZ37" s="5">
        <v>424</v>
      </c>
      <c r="CA37" s="5">
        <v>40</v>
      </c>
      <c r="CB37" s="5">
        <v>1.08</v>
      </c>
      <c r="CC37" s="5">
        <v>0.11</v>
      </c>
      <c r="CD37" s="5">
        <v>8</v>
      </c>
      <c r="CE37" s="5">
        <v>4</v>
      </c>
      <c r="CF37" s="5">
        <v>9</v>
      </c>
      <c r="CG37" s="5">
        <v>5</v>
      </c>
      <c r="CH37" s="5">
        <v>21</v>
      </c>
      <c r="CI37" s="5">
        <v>14</v>
      </c>
      <c r="CJ37" s="5">
        <v>12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5">
        <v>48</v>
      </c>
      <c r="CR37" s="5">
        <v>79</v>
      </c>
      <c r="CS37" s="5">
        <v>0.60111999999999999</v>
      </c>
      <c r="CT37" s="5">
        <v>0.11781999999999999</v>
      </c>
      <c r="CU37" s="2" t="s">
        <v>169</v>
      </c>
    </row>
    <row r="38" spans="1:99" s="2" customFormat="1" x14ac:dyDescent="0.25">
      <c r="A38" s="2" t="s">
        <v>385</v>
      </c>
      <c r="B38" s="2" t="s">
        <v>386</v>
      </c>
      <c r="C38" s="2" t="s">
        <v>387</v>
      </c>
      <c r="D38" s="2">
        <v>1942</v>
      </c>
      <c r="E38" s="2">
        <f t="shared" si="0"/>
        <v>73</v>
      </c>
      <c r="F38" s="2">
        <v>109</v>
      </c>
      <c r="G38" s="2">
        <v>155</v>
      </c>
      <c r="H38" s="2">
        <v>310000</v>
      </c>
      <c r="I38" s="2">
        <v>413000</v>
      </c>
      <c r="J38" s="2">
        <v>22000</v>
      </c>
      <c r="K38" s="2">
        <v>413000</v>
      </c>
      <c r="L38" s="2">
        <f t="shared" si="1"/>
        <v>17990238700</v>
      </c>
      <c r="M38" s="2">
        <v>1630</v>
      </c>
      <c r="N38" s="2">
        <f t="shared" si="2"/>
        <v>71002800</v>
      </c>
      <c r="O38" s="2">
        <f t="shared" si="3"/>
        <v>2.546875</v>
      </c>
      <c r="P38" s="2">
        <f t="shared" si="4"/>
        <v>6596381.7999999998</v>
      </c>
      <c r="Q38" s="2">
        <f t="shared" si="5"/>
        <v>6.5963818000000005</v>
      </c>
      <c r="R38" s="2">
        <v>898</v>
      </c>
      <c r="S38" s="2">
        <f t="shared" si="6"/>
        <v>2325.8110199999996</v>
      </c>
      <c r="T38" s="2">
        <f t="shared" si="7"/>
        <v>574720</v>
      </c>
      <c r="U38" s="2">
        <f t="shared" si="8"/>
        <v>25036240000</v>
      </c>
      <c r="V38" s="2">
        <v>144146.21533000001</v>
      </c>
      <c r="W38" s="2">
        <f t="shared" si="9"/>
        <v>43.935766432583996</v>
      </c>
      <c r="X38" s="2">
        <f t="shared" si="10"/>
        <v>27.300428306210023</v>
      </c>
      <c r="Y38" s="2">
        <f t="shared" si="11"/>
        <v>4.8256987333855772</v>
      </c>
      <c r="Z38" s="2">
        <f t="shared" si="12"/>
        <v>253.37365146163251</v>
      </c>
      <c r="AA38" s="2">
        <f t="shared" si="13"/>
        <v>1.6190617540537193</v>
      </c>
      <c r="AB38" s="2">
        <f t="shared" si="14"/>
        <v>6.9735867374761238</v>
      </c>
      <c r="AC38" s="2">
        <v>109</v>
      </c>
      <c r="AD38" s="2">
        <f t="shared" si="15"/>
        <v>2.3245289124920414</v>
      </c>
      <c r="AE38" s="2">
        <v>984.14800000000002</v>
      </c>
      <c r="AF38" s="2">
        <f t="shared" si="16"/>
        <v>352.58895705521473</v>
      </c>
      <c r="AG38" s="2">
        <f t="shared" si="17"/>
        <v>2.664827865168923</v>
      </c>
      <c r="AH38" s="2">
        <f t="shared" si="18"/>
        <v>0.24308098742066053</v>
      </c>
      <c r="AI38" s="2">
        <f t="shared" si="19"/>
        <v>958317800</v>
      </c>
      <c r="AJ38" s="2">
        <f t="shared" si="20"/>
        <v>27136560</v>
      </c>
      <c r="AK38" s="2">
        <f t="shared" si="21"/>
        <v>27.136559999999999</v>
      </c>
      <c r="AL38" s="2" t="s">
        <v>388</v>
      </c>
      <c r="AM38" s="2" t="s">
        <v>389</v>
      </c>
      <c r="AN38" s="2" t="s">
        <v>390</v>
      </c>
      <c r="AO38" s="2" t="s">
        <v>391</v>
      </c>
      <c r="AP38" s="2" t="s">
        <v>392</v>
      </c>
      <c r="AQ38" s="2" t="s">
        <v>393</v>
      </c>
      <c r="AR38" s="2" t="s">
        <v>394</v>
      </c>
      <c r="AS38" s="2">
        <v>3</v>
      </c>
      <c r="AT38" s="2" t="s">
        <v>395</v>
      </c>
      <c r="AU38" s="2" t="s">
        <v>396</v>
      </c>
      <c r="AV38" s="2">
        <v>11</v>
      </c>
      <c r="AW38" s="5">
        <v>82</v>
      </c>
      <c r="AX38" s="5">
        <v>16</v>
      </c>
      <c r="AY38" s="5">
        <v>2</v>
      </c>
      <c r="AZ38" s="5">
        <v>0.7</v>
      </c>
      <c r="BA38" s="5">
        <v>0.4</v>
      </c>
      <c r="BB38" s="5">
        <v>0.1</v>
      </c>
      <c r="BC38" s="5">
        <v>0.1</v>
      </c>
      <c r="BD38" s="2">
        <v>0</v>
      </c>
      <c r="BE38" s="2">
        <v>0</v>
      </c>
      <c r="BF38" s="5">
        <v>78.400000000000006</v>
      </c>
      <c r="BG38" s="5">
        <v>3.2</v>
      </c>
      <c r="BH38" s="5">
        <v>8.9</v>
      </c>
      <c r="BI38" s="2">
        <v>0</v>
      </c>
      <c r="BJ38" s="5">
        <v>0.8</v>
      </c>
      <c r="BK38" s="5">
        <v>6.3</v>
      </c>
      <c r="BL38" s="5">
        <v>0.8</v>
      </c>
      <c r="BM38" s="2">
        <v>0</v>
      </c>
      <c r="BN38" s="5">
        <v>0.2</v>
      </c>
      <c r="BO38" s="5">
        <v>107375</v>
      </c>
      <c r="BP38" s="5">
        <v>18424</v>
      </c>
      <c r="BQ38" s="5">
        <v>41</v>
      </c>
      <c r="BR38" s="5">
        <v>7</v>
      </c>
      <c r="BS38" s="5">
        <v>0.12</v>
      </c>
      <c r="BT38" s="5">
        <v>0.02</v>
      </c>
      <c r="BU38" s="5">
        <v>181375</v>
      </c>
      <c r="BV38" s="5">
        <v>69</v>
      </c>
      <c r="BW38" s="5">
        <v>0.2</v>
      </c>
      <c r="BX38" s="5">
        <v>748041</v>
      </c>
      <c r="BY38" s="5">
        <v>27962</v>
      </c>
      <c r="BZ38" s="5">
        <v>286</v>
      </c>
      <c r="CA38" s="5">
        <v>11</v>
      </c>
      <c r="CB38" s="5">
        <v>0.85</v>
      </c>
      <c r="CC38" s="5">
        <v>0.03</v>
      </c>
      <c r="CD38" s="5">
        <v>3</v>
      </c>
      <c r="CE38" s="5">
        <v>5</v>
      </c>
      <c r="CF38" s="5">
        <v>6</v>
      </c>
      <c r="CG38" s="5">
        <v>10</v>
      </c>
      <c r="CH38" s="5">
        <v>51</v>
      </c>
      <c r="CI38" s="5">
        <v>35</v>
      </c>
      <c r="CJ38" s="5">
        <v>63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5">
        <v>1</v>
      </c>
      <c r="CQ38" s="5">
        <v>5</v>
      </c>
      <c r="CR38" s="5">
        <v>22</v>
      </c>
      <c r="CS38" s="5">
        <v>0.72235000000000005</v>
      </c>
      <c r="CT38" s="5">
        <v>0.38013000000000002</v>
      </c>
      <c r="CU38" s="2" t="s">
        <v>169</v>
      </c>
    </row>
    <row r="39" spans="1:99" s="2" customFormat="1" x14ac:dyDescent="0.25">
      <c r="A39" s="2" t="s">
        <v>397</v>
      </c>
      <c r="B39" s="2" t="s">
        <v>398</v>
      </c>
      <c r="C39" s="2" t="s">
        <v>399</v>
      </c>
      <c r="D39" s="2">
        <v>1941</v>
      </c>
      <c r="E39" s="2">
        <f t="shared" si="0"/>
        <v>74</v>
      </c>
      <c r="F39" s="2">
        <v>103</v>
      </c>
      <c r="G39" s="2">
        <v>114</v>
      </c>
      <c r="H39" s="2">
        <v>200000</v>
      </c>
      <c r="I39" s="2">
        <v>1134600</v>
      </c>
      <c r="J39" s="2">
        <v>613200</v>
      </c>
      <c r="K39" s="2">
        <v>1134600</v>
      </c>
      <c r="L39" s="2">
        <f t="shared" si="1"/>
        <v>49423062540</v>
      </c>
      <c r="M39" s="2">
        <v>23200</v>
      </c>
      <c r="N39" s="2">
        <f t="shared" si="2"/>
        <v>1010592000</v>
      </c>
      <c r="O39" s="2">
        <f t="shared" si="3"/>
        <v>36.25</v>
      </c>
      <c r="P39" s="2">
        <f t="shared" si="4"/>
        <v>93887152</v>
      </c>
      <c r="Q39" s="2">
        <f t="shared" si="5"/>
        <v>93.887152</v>
      </c>
      <c r="R39" s="2">
        <v>1310</v>
      </c>
      <c r="S39" s="2">
        <f t="shared" si="6"/>
        <v>3392.8868999999995</v>
      </c>
      <c r="T39" s="2">
        <f t="shared" si="7"/>
        <v>838400</v>
      </c>
      <c r="U39" s="2">
        <f t="shared" si="8"/>
        <v>36522800000</v>
      </c>
      <c r="V39" s="2">
        <v>633403.57434000005</v>
      </c>
      <c r="W39" s="2">
        <f t="shared" si="9"/>
        <v>193.061409458832</v>
      </c>
      <c r="X39" s="2">
        <f t="shared" si="10"/>
        <v>119.96283655854998</v>
      </c>
      <c r="Y39" s="2">
        <f t="shared" si="11"/>
        <v>5.6206595581444976</v>
      </c>
      <c r="Z39" s="2">
        <f t="shared" si="12"/>
        <v>48.905060142965709</v>
      </c>
      <c r="AA39" s="2">
        <f t="shared" si="13"/>
        <v>0.2552473337052783</v>
      </c>
      <c r="AB39" s="2">
        <f t="shared" si="14"/>
        <v>1.4244192274650207</v>
      </c>
      <c r="AC39" s="2">
        <v>103</v>
      </c>
      <c r="AD39" s="2">
        <f t="shared" si="15"/>
        <v>0.47480640915500688</v>
      </c>
      <c r="AE39" s="2">
        <v>1547.83</v>
      </c>
      <c r="AF39" s="2">
        <f t="shared" si="16"/>
        <v>36.137931034482762</v>
      </c>
      <c r="AG39" s="2">
        <f t="shared" si="17"/>
        <v>0.13633624167599545</v>
      </c>
      <c r="AH39" s="2">
        <f t="shared" si="18"/>
        <v>0.12412861422879187</v>
      </c>
      <c r="AI39" s="2">
        <f t="shared" si="19"/>
        <v>26710930680</v>
      </c>
      <c r="AJ39" s="2">
        <f t="shared" si="20"/>
        <v>756369936</v>
      </c>
      <c r="AK39" s="2">
        <f t="shared" si="21"/>
        <v>756.36993600000005</v>
      </c>
      <c r="AL39" s="2" t="s">
        <v>400</v>
      </c>
      <c r="AM39" s="2" t="s">
        <v>133</v>
      </c>
      <c r="AN39" s="2" t="s">
        <v>401</v>
      </c>
      <c r="AO39" s="2" t="s">
        <v>402</v>
      </c>
      <c r="AP39" s="2" t="s">
        <v>403</v>
      </c>
      <c r="AQ39" s="2" t="s">
        <v>404</v>
      </c>
      <c r="AR39" s="2" t="s">
        <v>405</v>
      </c>
      <c r="AS39" s="2">
        <v>3</v>
      </c>
      <c r="AT39" s="2" t="s">
        <v>406</v>
      </c>
      <c r="AU39" s="2" t="s">
        <v>407</v>
      </c>
      <c r="AV39" s="2">
        <v>11</v>
      </c>
      <c r="AW39" s="5">
        <v>92</v>
      </c>
      <c r="AX39" s="5">
        <v>6</v>
      </c>
      <c r="AY39" s="5">
        <v>2</v>
      </c>
      <c r="AZ39" s="5">
        <v>1</v>
      </c>
      <c r="BA39" s="5">
        <v>0.7</v>
      </c>
      <c r="BB39" s="5">
        <v>0.5</v>
      </c>
      <c r="BC39" s="5">
        <v>0.4</v>
      </c>
      <c r="BD39" s="5">
        <v>0.1</v>
      </c>
      <c r="BE39" s="5">
        <v>0.4</v>
      </c>
      <c r="BF39" s="5">
        <v>65.8</v>
      </c>
      <c r="BG39" s="5">
        <v>0.8</v>
      </c>
      <c r="BH39" s="5">
        <v>11.2</v>
      </c>
      <c r="BI39" s="2">
        <v>0</v>
      </c>
      <c r="BJ39" s="5">
        <v>2.4</v>
      </c>
      <c r="BK39" s="5">
        <v>13.5</v>
      </c>
      <c r="BL39" s="5">
        <v>3</v>
      </c>
      <c r="BM39" s="2">
        <v>0</v>
      </c>
      <c r="BN39" s="5">
        <v>0.2</v>
      </c>
      <c r="BO39" s="5">
        <v>158375</v>
      </c>
      <c r="BP39" s="5">
        <v>23513</v>
      </c>
      <c r="BQ39" s="5">
        <v>48</v>
      </c>
      <c r="BR39" s="5">
        <v>7</v>
      </c>
      <c r="BS39" s="5">
        <v>0.14000000000000001</v>
      </c>
      <c r="BT39" s="5">
        <v>0.02</v>
      </c>
      <c r="BU39" s="5">
        <v>266289</v>
      </c>
      <c r="BV39" s="5">
        <v>81</v>
      </c>
      <c r="BW39" s="5">
        <v>0.23</v>
      </c>
      <c r="BX39" s="5">
        <v>1070461</v>
      </c>
      <c r="BY39" s="5">
        <v>44515</v>
      </c>
      <c r="BZ39" s="5">
        <v>327</v>
      </c>
      <c r="CA39" s="5">
        <v>14</v>
      </c>
      <c r="CB39" s="5">
        <v>0.78</v>
      </c>
      <c r="CC39" s="5">
        <v>0.03</v>
      </c>
      <c r="CD39" s="5">
        <v>7</v>
      </c>
      <c r="CE39" s="5">
        <v>8</v>
      </c>
      <c r="CF39" s="5">
        <v>14</v>
      </c>
      <c r="CG39" s="5">
        <v>13</v>
      </c>
      <c r="CH39" s="5">
        <v>42</v>
      </c>
      <c r="CI39" s="5">
        <v>25</v>
      </c>
      <c r="CJ39" s="5">
        <v>35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5">
        <v>2</v>
      </c>
      <c r="CQ39" s="5">
        <v>11</v>
      </c>
      <c r="CR39" s="5">
        <v>41</v>
      </c>
      <c r="CS39" s="5">
        <v>0.68018000000000001</v>
      </c>
      <c r="CT39" s="5">
        <v>0.29947000000000001</v>
      </c>
      <c r="CU39" s="2" t="s">
        <v>169</v>
      </c>
    </row>
    <row r="40" spans="1:99" s="2" customFormat="1" x14ac:dyDescent="0.25">
      <c r="A40" s="2" t="s">
        <v>408</v>
      </c>
      <c r="C40" s="2" t="s">
        <v>409</v>
      </c>
      <c r="D40" s="2">
        <v>1925</v>
      </c>
      <c r="E40" s="2">
        <f t="shared" si="0"/>
        <v>90</v>
      </c>
      <c r="F40" s="2">
        <v>0</v>
      </c>
      <c r="G40" s="2">
        <v>58</v>
      </c>
      <c r="H40" s="2">
        <v>500</v>
      </c>
      <c r="I40" s="2">
        <v>1400</v>
      </c>
      <c r="J40" s="2">
        <v>1300</v>
      </c>
      <c r="K40" s="2">
        <v>1400</v>
      </c>
      <c r="L40" s="2">
        <f t="shared" si="1"/>
        <v>60983860</v>
      </c>
      <c r="M40" s="2">
        <v>427.00079569000002</v>
      </c>
      <c r="N40" s="2">
        <f t="shared" si="2"/>
        <v>18600154.660256401</v>
      </c>
      <c r="O40" s="2">
        <f t="shared" si="3"/>
        <v>0.66718874326562505</v>
      </c>
      <c r="P40" s="2">
        <f t="shared" si="4"/>
        <v>1728012.4400460336</v>
      </c>
      <c r="Q40" s="2">
        <f t="shared" si="5"/>
        <v>1.7280124400460335</v>
      </c>
      <c r="R40" s="2">
        <v>0</v>
      </c>
      <c r="S40" s="2">
        <f t="shared" si="6"/>
        <v>0</v>
      </c>
      <c r="T40" s="2">
        <f t="shared" si="7"/>
        <v>0</v>
      </c>
      <c r="U40" s="2">
        <f t="shared" si="8"/>
        <v>0</v>
      </c>
      <c r="V40" s="2">
        <v>43408.432683999999</v>
      </c>
      <c r="W40" s="2">
        <f t="shared" si="9"/>
        <v>13.230890282083198</v>
      </c>
      <c r="X40" s="2">
        <f t="shared" si="10"/>
        <v>8.2212966997534966</v>
      </c>
      <c r="Y40" s="2">
        <f t="shared" si="11"/>
        <v>2.8392950602215783</v>
      </c>
      <c r="Z40" s="2">
        <f t="shared" si="12"/>
        <v>3.2786748881344701</v>
      </c>
      <c r="AA40" s="2">
        <f t="shared" si="13"/>
        <v>8.2511333051973015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 t="s">
        <v>133</v>
      </c>
      <c r="AF40" s="2">
        <f t="shared" si="16"/>
        <v>0</v>
      </c>
      <c r="AG40" s="2">
        <f t="shared" si="17"/>
        <v>6.7372943996388726E-2</v>
      </c>
      <c r="AH40" s="2">
        <f t="shared" si="18"/>
        <v>1.0776342855149244</v>
      </c>
      <c r="AI40" s="2">
        <f t="shared" si="19"/>
        <v>56627870</v>
      </c>
      <c r="AJ40" s="2">
        <f t="shared" si="20"/>
        <v>1603524</v>
      </c>
      <c r="AK40" s="2">
        <f t="shared" si="21"/>
        <v>1.6035239999999999</v>
      </c>
      <c r="AL40" s="2" t="s">
        <v>410</v>
      </c>
      <c r="AM40" s="2" t="s">
        <v>133</v>
      </c>
      <c r="AN40" s="2" t="s">
        <v>133</v>
      </c>
      <c r="AO40" s="2" t="s">
        <v>411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136</v>
      </c>
    </row>
    <row r="41" spans="1:99" s="2" customFormat="1" x14ac:dyDescent="0.25">
      <c r="A41" s="2" t="s">
        <v>412</v>
      </c>
      <c r="C41" s="2" t="s">
        <v>413</v>
      </c>
      <c r="D41" s="2">
        <v>1955</v>
      </c>
      <c r="E41" s="2">
        <f t="shared" si="0"/>
        <v>60</v>
      </c>
      <c r="F41" s="2">
        <v>0</v>
      </c>
      <c r="G41" s="2">
        <v>58</v>
      </c>
      <c r="H41" s="2">
        <v>26000</v>
      </c>
      <c r="I41" s="2">
        <v>8900</v>
      </c>
      <c r="J41" s="2">
        <v>7400</v>
      </c>
      <c r="K41" s="2">
        <v>8900</v>
      </c>
      <c r="L41" s="2">
        <f t="shared" si="1"/>
        <v>387683110</v>
      </c>
      <c r="M41" s="2">
        <v>427.00079569000002</v>
      </c>
      <c r="N41" s="2">
        <f t="shared" si="2"/>
        <v>18600154.660256401</v>
      </c>
      <c r="O41" s="2">
        <f t="shared" si="3"/>
        <v>0.66718874326562505</v>
      </c>
      <c r="P41" s="2">
        <f t="shared" si="4"/>
        <v>1728012.4400460336</v>
      </c>
      <c r="Q41" s="2">
        <f t="shared" si="5"/>
        <v>1.7280124400460335</v>
      </c>
      <c r="R41" s="2">
        <v>0</v>
      </c>
      <c r="S41" s="2">
        <f t="shared" si="6"/>
        <v>0</v>
      </c>
      <c r="T41" s="2">
        <f t="shared" si="7"/>
        <v>0</v>
      </c>
      <c r="U41" s="2">
        <f t="shared" si="8"/>
        <v>0</v>
      </c>
      <c r="V41" s="2">
        <v>43408.432683999999</v>
      </c>
      <c r="W41" s="2">
        <f t="shared" si="9"/>
        <v>13.230890282083198</v>
      </c>
      <c r="X41" s="2">
        <f t="shared" si="10"/>
        <v>8.2212966997534966</v>
      </c>
      <c r="Y41" s="2">
        <f t="shared" si="11"/>
        <v>2.8392950602215783</v>
      </c>
      <c r="Z41" s="2">
        <f t="shared" si="12"/>
        <v>20.843004645997702</v>
      </c>
      <c r="AA41" s="2">
        <f t="shared" si="13"/>
        <v>1.4495234184806072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 t="s">
        <v>133</v>
      </c>
      <c r="AF41" s="2">
        <f t="shared" si="16"/>
        <v>0</v>
      </c>
      <c r="AG41" s="2">
        <f t="shared" si="17"/>
        <v>0.42829942969132834</v>
      </c>
      <c r="AH41" s="2">
        <f t="shared" si="18"/>
        <v>0.18931413123910834</v>
      </c>
      <c r="AI41" s="2">
        <f t="shared" si="19"/>
        <v>322343260</v>
      </c>
      <c r="AJ41" s="2">
        <f t="shared" si="20"/>
        <v>9127752</v>
      </c>
      <c r="AK41" s="2">
        <f t="shared" si="21"/>
        <v>9.1277519999999992</v>
      </c>
      <c r="AL41" s="2" t="s">
        <v>410</v>
      </c>
      <c r="AM41" s="2" t="s">
        <v>133</v>
      </c>
      <c r="AN41" s="2" t="s">
        <v>133</v>
      </c>
      <c r="AO41" s="2" t="s">
        <v>411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136</v>
      </c>
    </row>
    <row r="42" spans="1:99" s="2" customFormat="1" x14ac:dyDescent="0.25">
      <c r="A42" s="2" t="s">
        <v>414</v>
      </c>
      <c r="C42" s="2" t="s">
        <v>415</v>
      </c>
      <c r="D42" s="2">
        <v>1937</v>
      </c>
      <c r="E42" s="2">
        <f t="shared" si="0"/>
        <v>78</v>
      </c>
      <c r="F42" s="2">
        <v>12</v>
      </c>
      <c r="G42" s="2">
        <v>12</v>
      </c>
      <c r="H42" s="2">
        <v>8800</v>
      </c>
      <c r="I42" s="2">
        <v>19575</v>
      </c>
      <c r="J42" s="2">
        <v>11510</v>
      </c>
      <c r="K42" s="2">
        <v>19575</v>
      </c>
      <c r="L42" s="2">
        <f t="shared" si="1"/>
        <v>852685042.5</v>
      </c>
      <c r="M42" s="2">
        <v>3050</v>
      </c>
      <c r="N42" s="2">
        <f t="shared" si="2"/>
        <v>132858000</v>
      </c>
      <c r="O42" s="2">
        <f t="shared" si="3"/>
        <v>4.765625</v>
      </c>
      <c r="P42" s="2">
        <f t="shared" si="4"/>
        <v>12342923</v>
      </c>
      <c r="Q42" s="2">
        <f t="shared" si="5"/>
        <v>12.342923000000001</v>
      </c>
      <c r="R42" s="2">
        <v>110</v>
      </c>
      <c r="S42" s="2">
        <f t="shared" si="6"/>
        <v>284.89889999999997</v>
      </c>
      <c r="T42" s="2">
        <f t="shared" si="7"/>
        <v>70400</v>
      </c>
      <c r="U42" s="2">
        <f t="shared" si="8"/>
        <v>3066800000</v>
      </c>
      <c r="V42" s="2">
        <v>48704.525019000001</v>
      </c>
      <c r="W42" s="2">
        <f t="shared" si="9"/>
        <v>14.845139225791199</v>
      </c>
      <c r="X42" s="2">
        <f t="shared" si="10"/>
        <v>9.2243448114484874</v>
      </c>
      <c r="Y42" s="2">
        <f t="shared" si="11"/>
        <v>1.1919832600120166</v>
      </c>
      <c r="Z42" s="2">
        <f t="shared" si="12"/>
        <v>6.4180180531093347</v>
      </c>
      <c r="AA42" s="2">
        <f t="shared" si="13"/>
        <v>1.0456271210318135</v>
      </c>
      <c r="AB42" s="2">
        <f t="shared" si="14"/>
        <v>1.6045045132773337</v>
      </c>
      <c r="AC42" s="2">
        <v>12</v>
      </c>
      <c r="AD42" s="2">
        <f t="shared" si="15"/>
        <v>0.53483483775911123</v>
      </c>
      <c r="AE42" s="2">
        <v>206.07300000000001</v>
      </c>
      <c r="AF42" s="2">
        <f t="shared" si="16"/>
        <v>23.081967213114755</v>
      </c>
      <c r="AG42" s="2">
        <f t="shared" si="17"/>
        <v>4.9346065131894892E-2</v>
      </c>
      <c r="AH42" s="2">
        <f t="shared" si="18"/>
        <v>0.86938187950335644</v>
      </c>
      <c r="AI42" s="2">
        <f t="shared" si="19"/>
        <v>501374449</v>
      </c>
      <c r="AJ42" s="2">
        <f t="shared" si="20"/>
        <v>14197354.800000001</v>
      </c>
      <c r="AK42" s="2">
        <f t="shared" si="21"/>
        <v>14.197354800000001</v>
      </c>
      <c r="AL42" s="2" t="s">
        <v>185</v>
      </c>
      <c r="AM42" s="2" t="s">
        <v>133</v>
      </c>
      <c r="AN42" s="2" t="s">
        <v>133</v>
      </c>
      <c r="AO42" s="2" t="s">
        <v>186</v>
      </c>
      <c r="AP42" s="2" t="s">
        <v>187</v>
      </c>
      <c r="AQ42" s="2" t="s">
        <v>188</v>
      </c>
      <c r="AR42" s="2" t="s">
        <v>189</v>
      </c>
      <c r="AS42" s="2">
        <v>2</v>
      </c>
      <c r="AT42" s="2" t="s">
        <v>190</v>
      </c>
      <c r="AU42" s="2" t="s">
        <v>191</v>
      </c>
      <c r="AV42" s="2">
        <v>9</v>
      </c>
      <c r="AW42" s="5">
        <v>97</v>
      </c>
      <c r="AX42" s="5">
        <v>3</v>
      </c>
      <c r="AY42" s="2">
        <v>0</v>
      </c>
      <c r="AZ42" s="5">
        <v>3</v>
      </c>
      <c r="BA42" s="5">
        <v>7.1</v>
      </c>
      <c r="BB42" s="5">
        <v>0.2</v>
      </c>
      <c r="BC42" s="5">
        <v>1</v>
      </c>
      <c r="BD42" s="5">
        <v>0.2</v>
      </c>
      <c r="BE42" s="5">
        <v>1.4</v>
      </c>
      <c r="BF42" s="5">
        <v>8.8000000000000007</v>
      </c>
      <c r="BG42" s="2">
        <v>0</v>
      </c>
      <c r="BH42" s="5">
        <v>0.2</v>
      </c>
      <c r="BI42" s="2">
        <v>0</v>
      </c>
      <c r="BJ42" s="5">
        <v>5.5</v>
      </c>
      <c r="BK42" s="5">
        <v>33.6</v>
      </c>
      <c r="BL42" s="5">
        <v>38.9</v>
      </c>
      <c r="BM42" s="2">
        <v>0</v>
      </c>
      <c r="BN42" s="2">
        <v>0</v>
      </c>
      <c r="BO42" s="5">
        <v>8916</v>
      </c>
      <c r="BP42" s="5">
        <v>3017</v>
      </c>
      <c r="BQ42" s="5">
        <v>36</v>
      </c>
      <c r="BR42" s="5">
        <v>12</v>
      </c>
      <c r="BS42" s="5">
        <v>0.16</v>
      </c>
      <c r="BT42" s="5">
        <v>0.05</v>
      </c>
      <c r="BU42" s="5">
        <v>17780</v>
      </c>
      <c r="BV42" s="5">
        <v>71</v>
      </c>
      <c r="BW42" s="5">
        <v>0.31</v>
      </c>
      <c r="BX42" s="5">
        <v>156876</v>
      </c>
      <c r="BY42" s="5">
        <v>2613</v>
      </c>
      <c r="BZ42" s="5">
        <v>630</v>
      </c>
      <c r="CA42" s="5">
        <v>10</v>
      </c>
      <c r="CB42" s="5">
        <v>0.9</v>
      </c>
      <c r="CC42" s="5">
        <v>0.02</v>
      </c>
      <c r="CD42" s="5">
        <v>2</v>
      </c>
      <c r="CE42" s="5">
        <v>3</v>
      </c>
      <c r="CF42" s="5">
        <v>61</v>
      </c>
      <c r="CG42" s="5">
        <v>32</v>
      </c>
      <c r="CH42" s="5">
        <v>24</v>
      </c>
      <c r="CI42" s="5">
        <v>1</v>
      </c>
      <c r="CJ42" s="5">
        <v>3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5">
        <v>3</v>
      </c>
      <c r="CQ42" s="5">
        <v>11</v>
      </c>
      <c r="CR42" s="5">
        <v>59</v>
      </c>
      <c r="CS42" s="5">
        <v>0.89251999999999998</v>
      </c>
      <c r="CT42" s="5">
        <v>0.91713999999999996</v>
      </c>
      <c r="CU42" s="2" t="s">
        <v>169</v>
      </c>
    </row>
    <row r="43" spans="1:99" s="2" customFormat="1" x14ac:dyDescent="0.25">
      <c r="A43" s="2" t="s">
        <v>416</v>
      </c>
      <c r="B43" s="2" t="s">
        <v>417</v>
      </c>
      <c r="C43" s="2" t="s">
        <v>418</v>
      </c>
      <c r="D43" s="2">
        <v>1983</v>
      </c>
      <c r="E43" s="2">
        <f t="shared" si="0"/>
        <v>32</v>
      </c>
      <c r="F43" s="2">
        <v>130</v>
      </c>
      <c r="G43" s="2">
        <v>188</v>
      </c>
      <c r="H43" s="2">
        <v>276000</v>
      </c>
      <c r="I43" s="2">
        <v>1861889</v>
      </c>
      <c r="J43" s="2">
        <v>543994</v>
      </c>
      <c r="K43" s="2">
        <v>1861889</v>
      </c>
      <c r="L43" s="2">
        <f t="shared" si="1"/>
        <v>81103698651.100006</v>
      </c>
      <c r="M43" s="2">
        <v>8400</v>
      </c>
      <c r="N43" s="2">
        <f t="shared" si="2"/>
        <v>365904000</v>
      </c>
      <c r="O43" s="2">
        <f t="shared" si="3"/>
        <v>13.125</v>
      </c>
      <c r="P43" s="2">
        <f t="shared" si="4"/>
        <v>33993624</v>
      </c>
      <c r="Q43" s="2">
        <f t="shared" si="5"/>
        <v>33.993624000000004</v>
      </c>
      <c r="R43" s="2">
        <v>1310</v>
      </c>
      <c r="S43" s="2">
        <f t="shared" si="6"/>
        <v>3392.8868999999995</v>
      </c>
      <c r="T43" s="2">
        <f t="shared" si="7"/>
        <v>838400</v>
      </c>
      <c r="U43" s="2">
        <f t="shared" si="8"/>
        <v>36522800000</v>
      </c>
      <c r="V43" s="2">
        <v>779010.62263999996</v>
      </c>
      <c r="W43" s="2">
        <f t="shared" si="9"/>
        <v>237.44243778067198</v>
      </c>
      <c r="X43" s="2">
        <f t="shared" si="10"/>
        <v>147.53993786428015</v>
      </c>
      <c r="Y43" s="2">
        <f t="shared" si="11"/>
        <v>11.488266468004774</v>
      </c>
      <c r="Z43" s="2">
        <f t="shared" si="12"/>
        <v>221.65294353464299</v>
      </c>
      <c r="AA43" s="2">
        <f t="shared" si="13"/>
        <v>0.35386052758547165</v>
      </c>
      <c r="AB43" s="2">
        <f t="shared" si="14"/>
        <v>5.1150679277225306</v>
      </c>
      <c r="AC43" s="2">
        <v>130</v>
      </c>
      <c r="AD43" s="2">
        <f t="shared" si="15"/>
        <v>1.7050226425741768</v>
      </c>
      <c r="AE43" s="2">
        <v>1534.83</v>
      </c>
      <c r="AF43" s="2">
        <f t="shared" si="16"/>
        <v>99.80952380952381</v>
      </c>
      <c r="AG43" s="2">
        <f t="shared" si="17"/>
        <v>1.0269170699029095</v>
      </c>
      <c r="AH43" s="2">
        <f t="shared" si="18"/>
        <v>5.0660706803783165E-2</v>
      </c>
      <c r="AI43" s="2">
        <f t="shared" si="19"/>
        <v>23696324240.600002</v>
      </c>
      <c r="AJ43" s="2">
        <f t="shared" si="20"/>
        <v>671005719.12</v>
      </c>
      <c r="AK43" s="2">
        <f t="shared" si="21"/>
        <v>671.00571911999998</v>
      </c>
      <c r="AL43" s="2" t="s">
        <v>419</v>
      </c>
      <c r="AM43" s="2" t="s">
        <v>133</v>
      </c>
      <c r="AN43" s="2" t="s">
        <v>420</v>
      </c>
      <c r="AO43" s="2" t="s">
        <v>421</v>
      </c>
      <c r="AP43" s="2" t="s">
        <v>422</v>
      </c>
      <c r="AQ43" s="2" t="s">
        <v>423</v>
      </c>
      <c r="AR43" s="2" t="s">
        <v>424</v>
      </c>
      <c r="AS43" s="2">
        <v>4</v>
      </c>
      <c r="AT43" s="2" t="s">
        <v>425</v>
      </c>
      <c r="AU43" s="2" t="s">
        <v>426</v>
      </c>
      <c r="AV43" s="2">
        <v>9</v>
      </c>
      <c r="AW43" s="5">
        <v>64</v>
      </c>
      <c r="AX43" s="5">
        <v>34</v>
      </c>
      <c r="AY43" s="5">
        <v>2</v>
      </c>
      <c r="AZ43" s="5">
        <v>1.8</v>
      </c>
      <c r="BA43" s="5">
        <v>4.0999999999999996</v>
      </c>
      <c r="BB43" s="5">
        <v>0.1</v>
      </c>
      <c r="BC43" s="5">
        <v>0.3</v>
      </c>
      <c r="BD43" s="5">
        <v>0.1</v>
      </c>
      <c r="BE43" s="5">
        <v>0.8</v>
      </c>
      <c r="BF43" s="5">
        <v>17.600000000000001</v>
      </c>
      <c r="BG43" s="5">
        <v>0.1</v>
      </c>
      <c r="BH43" s="5">
        <v>0.7</v>
      </c>
      <c r="BI43" s="2">
        <v>0</v>
      </c>
      <c r="BJ43" s="5">
        <v>3.8</v>
      </c>
      <c r="BK43" s="5">
        <v>35</v>
      </c>
      <c r="BL43" s="5">
        <v>35.6</v>
      </c>
      <c r="BM43" s="2">
        <v>0</v>
      </c>
      <c r="BN43" s="2">
        <v>0</v>
      </c>
      <c r="BO43" s="5">
        <v>106813</v>
      </c>
      <c r="BP43" s="5">
        <v>50182</v>
      </c>
      <c r="BQ43" s="5">
        <v>19</v>
      </c>
      <c r="BR43" s="5">
        <v>9</v>
      </c>
      <c r="BS43" s="5">
        <v>0.09</v>
      </c>
      <c r="BT43" s="5">
        <v>0.04</v>
      </c>
      <c r="BU43" s="5">
        <v>211480</v>
      </c>
      <c r="BV43" s="5">
        <v>38</v>
      </c>
      <c r="BW43" s="5">
        <v>0.17</v>
      </c>
      <c r="BX43" s="5">
        <v>3908045</v>
      </c>
      <c r="BY43" s="5">
        <v>483368</v>
      </c>
      <c r="BZ43" s="5">
        <v>698</v>
      </c>
      <c r="CA43" s="5">
        <v>86</v>
      </c>
      <c r="CB43" s="5">
        <v>2.87</v>
      </c>
      <c r="CC43" s="5">
        <v>0.37</v>
      </c>
      <c r="CD43" s="5">
        <v>3</v>
      </c>
      <c r="CE43" s="5">
        <v>3</v>
      </c>
      <c r="CF43" s="5">
        <v>66</v>
      </c>
      <c r="CG43" s="5">
        <v>40</v>
      </c>
      <c r="CH43" s="5">
        <v>18</v>
      </c>
      <c r="CI43" s="5">
        <v>3</v>
      </c>
      <c r="CJ43" s="5">
        <v>5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5">
        <v>2</v>
      </c>
      <c r="CQ43" s="5">
        <v>10</v>
      </c>
      <c r="CR43" s="5">
        <v>50</v>
      </c>
      <c r="CS43" s="5">
        <v>0.77171000000000001</v>
      </c>
      <c r="CT43" s="5">
        <v>0.39632000000000001</v>
      </c>
      <c r="CU43" s="2" t="s">
        <v>169</v>
      </c>
    </row>
    <row r="44" spans="1:99" s="2" customFormat="1" x14ac:dyDescent="0.25">
      <c r="A44" s="2" t="s">
        <v>427</v>
      </c>
      <c r="B44" s="2" t="s">
        <v>428</v>
      </c>
      <c r="C44" s="2" t="s">
        <v>429</v>
      </c>
      <c r="D44" s="2">
        <v>1985</v>
      </c>
      <c r="E44" s="2">
        <f t="shared" si="0"/>
        <v>30</v>
      </c>
      <c r="F44" s="2">
        <v>120</v>
      </c>
      <c r="G44" s="2">
        <v>125</v>
      </c>
      <c r="H44" s="2">
        <v>22970</v>
      </c>
      <c r="I44" s="2">
        <v>46900</v>
      </c>
      <c r="J44" s="2">
        <v>22100</v>
      </c>
      <c r="K44" s="2">
        <v>46900</v>
      </c>
      <c r="L44" s="2">
        <f t="shared" si="1"/>
        <v>2042959310</v>
      </c>
      <c r="M44" s="2">
        <v>930</v>
      </c>
      <c r="N44" s="2">
        <f t="shared" si="2"/>
        <v>40510800</v>
      </c>
      <c r="O44" s="2">
        <f t="shared" si="3"/>
        <v>1.453125</v>
      </c>
      <c r="P44" s="2">
        <f t="shared" si="4"/>
        <v>3763579.8000000003</v>
      </c>
      <c r="Q44" s="2">
        <f t="shared" si="5"/>
        <v>3.7635798</v>
      </c>
      <c r="R44" s="2">
        <v>50</v>
      </c>
      <c r="S44" s="2">
        <f t="shared" si="6"/>
        <v>129.49949999999998</v>
      </c>
      <c r="T44" s="2">
        <f t="shared" si="7"/>
        <v>32000</v>
      </c>
      <c r="U44" s="2">
        <f t="shared" si="8"/>
        <v>1394000000</v>
      </c>
      <c r="V44" s="2">
        <v>93378.683546999993</v>
      </c>
      <c r="W44" s="2">
        <f t="shared" si="9"/>
        <v>28.461822745125595</v>
      </c>
      <c r="X44" s="2">
        <f t="shared" si="10"/>
        <v>17.685362391700519</v>
      </c>
      <c r="Y44" s="2">
        <f t="shared" si="11"/>
        <v>4.1386341432902345</v>
      </c>
      <c r="Z44" s="2">
        <f t="shared" si="12"/>
        <v>50.429991755285009</v>
      </c>
      <c r="AA44" s="2">
        <f t="shared" si="13"/>
        <v>1.0440909318228659</v>
      </c>
      <c r="AB44" s="2">
        <f t="shared" si="14"/>
        <v>1.2607497938821253</v>
      </c>
      <c r="AC44" s="2">
        <v>120</v>
      </c>
      <c r="AD44" s="2">
        <f t="shared" si="15"/>
        <v>0.42024993129404176</v>
      </c>
      <c r="AE44" s="2">
        <v>55.6586</v>
      </c>
      <c r="AF44" s="2">
        <f t="shared" si="16"/>
        <v>34.408602150537632</v>
      </c>
      <c r="AG44" s="2">
        <f t="shared" si="17"/>
        <v>0.70218077670953782</v>
      </c>
      <c r="AH44" s="2">
        <f t="shared" si="18"/>
        <v>0.13806282104840562</v>
      </c>
      <c r="AI44" s="2">
        <f t="shared" si="19"/>
        <v>962673790</v>
      </c>
      <c r="AJ44" s="2">
        <f t="shared" si="20"/>
        <v>27259908</v>
      </c>
      <c r="AK44" s="2">
        <f t="shared" si="21"/>
        <v>27.259907999999999</v>
      </c>
      <c r="AL44" s="2" t="s">
        <v>430</v>
      </c>
      <c r="AM44" s="2" t="s">
        <v>133</v>
      </c>
      <c r="AN44" s="2" t="s">
        <v>431</v>
      </c>
      <c r="AO44" s="2" t="s">
        <v>432</v>
      </c>
      <c r="AP44" s="2" t="s">
        <v>433</v>
      </c>
      <c r="AQ44" s="2" t="s">
        <v>237</v>
      </c>
      <c r="AR44" s="2" t="s">
        <v>360</v>
      </c>
      <c r="AS44" s="2">
        <v>2</v>
      </c>
      <c r="AT44" s="2" t="s">
        <v>434</v>
      </c>
      <c r="AU44" s="2" t="s">
        <v>435</v>
      </c>
      <c r="AV44" s="2">
        <v>9</v>
      </c>
      <c r="AW44" s="5">
        <v>51</v>
      </c>
      <c r="AX44" s="5">
        <v>44</v>
      </c>
      <c r="AY44" s="5">
        <v>5</v>
      </c>
      <c r="AZ44" s="5">
        <v>3.4</v>
      </c>
      <c r="BA44" s="5">
        <v>0.6</v>
      </c>
      <c r="BB44" s="5">
        <v>5.4</v>
      </c>
      <c r="BC44" s="5">
        <v>7.2</v>
      </c>
      <c r="BD44" s="5">
        <v>6.4</v>
      </c>
      <c r="BE44" s="5">
        <v>4.2</v>
      </c>
      <c r="BF44" s="5">
        <v>13.2</v>
      </c>
      <c r="BG44" s="5">
        <v>0.1</v>
      </c>
      <c r="BH44" s="5">
        <v>1.7</v>
      </c>
      <c r="BI44" s="5">
        <v>0.1</v>
      </c>
      <c r="BJ44" s="5">
        <v>8.1</v>
      </c>
      <c r="BK44" s="5">
        <v>32.200000000000003</v>
      </c>
      <c r="BL44" s="5">
        <v>17.399999999999999</v>
      </c>
      <c r="BM44" s="2">
        <v>0</v>
      </c>
      <c r="BN44" s="2">
        <v>0</v>
      </c>
      <c r="BO44" s="5">
        <v>5207</v>
      </c>
      <c r="BP44" s="5">
        <v>1565</v>
      </c>
      <c r="BQ44" s="5">
        <v>35</v>
      </c>
      <c r="BR44" s="5">
        <v>11</v>
      </c>
      <c r="BS44" s="5">
        <v>0.15</v>
      </c>
      <c r="BT44" s="5">
        <v>0.05</v>
      </c>
      <c r="BU44" s="5">
        <v>10094</v>
      </c>
      <c r="BV44" s="5">
        <v>69</v>
      </c>
      <c r="BW44" s="5">
        <v>0.3</v>
      </c>
      <c r="BX44" s="5">
        <v>177732</v>
      </c>
      <c r="BY44" s="5">
        <v>18896</v>
      </c>
      <c r="BZ44" s="5">
        <v>1209</v>
      </c>
      <c r="CA44" s="5">
        <v>129</v>
      </c>
      <c r="CB44" s="5">
        <v>3.58</v>
      </c>
      <c r="CC44" s="5">
        <v>0.39</v>
      </c>
      <c r="CD44" s="5">
        <v>61</v>
      </c>
      <c r="CE44" s="5">
        <v>67</v>
      </c>
      <c r="CF44" s="5">
        <v>22</v>
      </c>
      <c r="CG44" s="5">
        <v>15</v>
      </c>
      <c r="CH44" s="5">
        <v>12</v>
      </c>
      <c r="CI44" s="5">
        <v>1</v>
      </c>
      <c r="CJ44" s="5">
        <v>3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5">
        <v>3</v>
      </c>
      <c r="CQ44" s="5">
        <v>3</v>
      </c>
      <c r="CR44" s="5">
        <v>13</v>
      </c>
      <c r="CS44" s="5">
        <v>0.71630000000000005</v>
      </c>
      <c r="CT44" s="5">
        <v>0.78361999999999998</v>
      </c>
      <c r="CU44" s="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2017-01-29T16:20:22Z</dcterms:created>
  <dcterms:modified xsi:type="dcterms:W3CDTF">2017-01-29T16:21:38Z</dcterms:modified>
</cp:coreProperties>
</file>