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8505" activeTab="1"/>
  </bookViews>
  <sheets>
    <sheet name="OH Reservoirs" sheetId="1" r:id="rId1"/>
    <sheet name="Headings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K60" i="1" l="1"/>
  <c r="AJ60" i="1"/>
  <c r="AI60" i="1"/>
  <c r="AH60" i="1"/>
  <c r="AB60" i="1"/>
  <c r="Y60" i="1"/>
  <c r="X60" i="1"/>
  <c r="W60" i="1"/>
  <c r="AA60" i="1" s="1"/>
  <c r="U60" i="1"/>
  <c r="T60" i="1"/>
  <c r="AF60" i="1" s="1"/>
  <c r="S60" i="1"/>
  <c r="Q60" i="1"/>
  <c r="P60" i="1"/>
  <c r="O60" i="1"/>
  <c r="N60" i="1"/>
  <c r="L60" i="1"/>
  <c r="Z60" i="1" s="1"/>
  <c r="AG60" i="1" s="1"/>
  <c r="E60" i="1"/>
  <c r="AK59" i="1"/>
  <c r="AJ59" i="1"/>
  <c r="AI59" i="1"/>
  <c r="AG59" i="1"/>
  <c r="AF59" i="1"/>
  <c r="X59" i="1"/>
  <c r="W59" i="1"/>
  <c r="U59" i="1"/>
  <c r="T59" i="1"/>
  <c r="S59" i="1"/>
  <c r="Q59" i="1"/>
  <c r="P59" i="1"/>
  <c r="AH59" i="1" s="1"/>
  <c r="O59" i="1"/>
  <c r="Y59" i="1" s="1"/>
  <c r="N59" i="1"/>
  <c r="L59" i="1"/>
  <c r="Z59" i="1" s="1"/>
  <c r="E59" i="1"/>
  <c r="AK58" i="1"/>
  <c r="AJ58" i="1"/>
  <c r="AI58" i="1"/>
  <c r="AH58" i="1"/>
  <c r="AB58" i="1"/>
  <c r="X58" i="1"/>
  <c r="W58" i="1"/>
  <c r="AA58" i="1" s="1"/>
  <c r="U58" i="1"/>
  <c r="T58" i="1"/>
  <c r="AF58" i="1" s="1"/>
  <c r="S58" i="1"/>
  <c r="Q58" i="1"/>
  <c r="P58" i="1"/>
  <c r="O58" i="1"/>
  <c r="Y58" i="1" s="1"/>
  <c r="N58" i="1"/>
  <c r="L58" i="1"/>
  <c r="Z58" i="1" s="1"/>
  <c r="AG58" i="1" s="1"/>
  <c r="E58" i="1"/>
  <c r="AK57" i="1"/>
  <c r="AJ57" i="1"/>
  <c r="AI57" i="1"/>
  <c r="AG57" i="1"/>
  <c r="AF57" i="1"/>
  <c r="X57" i="1"/>
  <c r="W57" i="1"/>
  <c r="U57" i="1"/>
  <c r="T57" i="1"/>
  <c r="S57" i="1"/>
  <c r="Q57" i="1"/>
  <c r="P57" i="1"/>
  <c r="AH57" i="1" s="1"/>
  <c r="O57" i="1"/>
  <c r="Y57" i="1" s="1"/>
  <c r="N57" i="1"/>
  <c r="L57" i="1"/>
  <c r="Z57" i="1" s="1"/>
  <c r="E57" i="1"/>
  <c r="AK56" i="1"/>
  <c r="AJ56" i="1"/>
  <c r="AI56" i="1"/>
  <c r="AH56" i="1"/>
  <c r="AB56" i="1"/>
  <c r="X56" i="1"/>
  <c r="W56" i="1"/>
  <c r="AA56" i="1" s="1"/>
  <c r="U56" i="1"/>
  <c r="T56" i="1"/>
  <c r="AF56" i="1" s="1"/>
  <c r="S56" i="1"/>
  <c r="Q56" i="1"/>
  <c r="P56" i="1"/>
  <c r="O56" i="1"/>
  <c r="Y56" i="1" s="1"/>
  <c r="N56" i="1"/>
  <c r="L56" i="1"/>
  <c r="Z56" i="1" s="1"/>
  <c r="AG56" i="1" s="1"/>
  <c r="E56" i="1"/>
  <c r="AK55" i="1"/>
  <c r="AJ55" i="1"/>
  <c r="AI55" i="1"/>
  <c r="AG55" i="1"/>
  <c r="AF55" i="1"/>
  <c r="X55" i="1"/>
  <c r="W55" i="1"/>
  <c r="AA55" i="1" s="1"/>
  <c r="U55" i="1"/>
  <c r="T55" i="1"/>
  <c r="S55" i="1"/>
  <c r="Q55" i="1"/>
  <c r="P55" i="1"/>
  <c r="AH55" i="1" s="1"/>
  <c r="O55" i="1"/>
  <c r="Y55" i="1" s="1"/>
  <c r="N55" i="1"/>
  <c r="L55" i="1"/>
  <c r="Z55" i="1" s="1"/>
  <c r="E55" i="1"/>
  <c r="AK54" i="1"/>
  <c r="AJ54" i="1"/>
  <c r="AI54" i="1"/>
  <c r="AH54" i="1"/>
  <c r="AB54" i="1"/>
  <c r="X54" i="1"/>
  <c r="W54" i="1"/>
  <c r="AA54" i="1" s="1"/>
  <c r="U54" i="1"/>
  <c r="T54" i="1"/>
  <c r="AF54" i="1" s="1"/>
  <c r="S54" i="1"/>
  <c r="Q54" i="1"/>
  <c r="P54" i="1"/>
  <c r="O54" i="1"/>
  <c r="Y54" i="1" s="1"/>
  <c r="N54" i="1"/>
  <c r="L54" i="1"/>
  <c r="Z54" i="1" s="1"/>
  <c r="AG54" i="1" s="1"/>
  <c r="E54" i="1"/>
  <c r="AK53" i="1"/>
  <c r="AJ53" i="1"/>
  <c r="AI53" i="1"/>
  <c r="AF53" i="1"/>
  <c r="X53" i="1"/>
  <c r="W53" i="1"/>
  <c r="AA53" i="1" s="1"/>
  <c r="U53" i="1"/>
  <c r="T53" i="1"/>
  <c r="S53" i="1"/>
  <c r="Q53" i="1"/>
  <c r="P53" i="1"/>
  <c r="AH53" i="1" s="1"/>
  <c r="O53" i="1"/>
  <c r="Y53" i="1" s="1"/>
  <c r="N53" i="1"/>
  <c r="L53" i="1"/>
  <c r="Z53" i="1" s="1"/>
  <c r="E53" i="1"/>
  <c r="AK52" i="1"/>
  <c r="AJ52" i="1"/>
  <c r="AI52" i="1"/>
  <c r="AH52" i="1"/>
  <c r="AB52" i="1"/>
  <c r="X52" i="1"/>
  <c r="W52" i="1"/>
  <c r="AA52" i="1" s="1"/>
  <c r="U52" i="1"/>
  <c r="T52" i="1"/>
  <c r="AF52" i="1" s="1"/>
  <c r="S52" i="1"/>
  <c r="Q52" i="1"/>
  <c r="P52" i="1"/>
  <c r="O52" i="1"/>
  <c r="Y52" i="1" s="1"/>
  <c r="N52" i="1"/>
  <c r="L52" i="1"/>
  <c r="Z52" i="1" s="1"/>
  <c r="AG52" i="1" s="1"/>
  <c r="E52" i="1"/>
  <c r="AK51" i="1"/>
  <c r="AJ51" i="1"/>
  <c r="AI51" i="1"/>
  <c r="AG51" i="1"/>
  <c r="AF51" i="1"/>
  <c r="X51" i="1"/>
  <c r="W51" i="1"/>
  <c r="U51" i="1"/>
  <c r="T51" i="1"/>
  <c r="S51" i="1"/>
  <c r="Q51" i="1"/>
  <c r="P51" i="1"/>
  <c r="AH51" i="1" s="1"/>
  <c r="O51" i="1"/>
  <c r="Y51" i="1" s="1"/>
  <c r="N51" i="1"/>
  <c r="L51" i="1"/>
  <c r="Z51" i="1" s="1"/>
  <c r="AK50" i="1"/>
  <c r="AJ50" i="1"/>
  <c r="AI50" i="1"/>
  <c r="AH50" i="1"/>
  <c r="AF50" i="1"/>
  <c r="AB50" i="1"/>
  <c r="AA50" i="1"/>
  <c r="X50" i="1"/>
  <c r="Y50" i="1" s="1"/>
  <c r="W50" i="1"/>
  <c r="U50" i="1"/>
  <c r="T50" i="1"/>
  <c r="S50" i="1"/>
  <c r="Q50" i="1"/>
  <c r="P50" i="1"/>
  <c r="O50" i="1"/>
  <c r="N50" i="1"/>
  <c r="L50" i="1"/>
  <c r="Z50" i="1" s="1"/>
  <c r="AD50" i="1" s="1"/>
  <c r="AK49" i="1"/>
  <c r="AJ49" i="1"/>
  <c r="AI49" i="1"/>
  <c r="AH49" i="1"/>
  <c r="AD49" i="1"/>
  <c r="AB49" i="1"/>
  <c r="X49" i="1"/>
  <c r="Y49" i="1" s="1"/>
  <c r="W49" i="1"/>
  <c r="AA49" i="1" s="1"/>
  <c r="U49" i="1"/>
  <c r="T49" i="1"/>
  <c r="AF49" i="1" s="1"/>
  <c r="S49" i="1"/>
  <c r="Q49" i="1"/>
  <c r="P49" i="1"/>
  <c r="O49" i="1"/>
  <c r="N49" i="1"/>
  <c r="L49" i="1"/>
  <c r="Z49" i="1" s="1"/>
  <c r="AG49" i="1" s="1"/>
  <c r="E49" i="1"/>
  <c r="AJ48" i="1"/>
  <c r="AK48" i="1" s="1"/>
  <c r="AA48" i="1" s="1"/>
  <c r="AI48" i="1"/>
  <c r="AF48" i="1"/>
  <c r="Z48" i="1"/>
  <c r="X48" i="1"/>
  <c r="W48" i="1"/>
  <c r="U48" i="1"/>
  <c r="T48" i="1"/>
  <c r="S48" i="1"/>
  <c r="Q48" i="1"/>
  <c r="P48" i="1"/>
  <c r="AH48" i="1" s="1"/>
  <c r="O48" i="1"/>
  <c r="Y48" i="1" s="1"/>
  <c r="N48" i="1"/>
  <c r="L48" i="1"/>
  <c r="E48" i="1"/>
  <c r="AK47" i="1"/>
  <c r="AJ47" i="1"/>
  <c r="AI47" i="1"/>
  <c r="AH47" i="1"/>
  <c r="AD47" i="1"/>
  <c r="X47" i="1"/>
  <c r="Y47" i="1" s="1"/>
  <c r="W47" i="1"/>
  <c r="AA47" i="1" s="1"/>
  <c r="U47" i="1"/>
  <c r="T47" i="1"/>
  <c r="AF47" i="1" s="1"/>
  <c r="S47" i="1"/>
  <c r="Q47" i="1"/>
  <c r="P47" i="1"/>
  <c r="O47" i="1"/>
  <c r="N47" i="1"/>
  <c r="L47" i="1"/>
  <c r="Z47" i="1" s="1"/>
  <c r="AG47" i="1" s="1"/>
  <c r="E47" i="1"/>
  <c r="AJ46" i="1"/>
  <c r="AK46" i="1" s="1"/>
  <c r="AA46" i="1" s="1"/>
  <c r="AI46" i="1"/>
  <c r="AG46" i="1"/>
  <c r="AF46" i="1"/>
  <c r="Z46" i="1"/>
  <c r="X46" i="1"/>
  <c r="W46" i="1"/>
  <c r="U46" i="1"/>
  <c r="T46" i="1"/>
  <c r="S46" i="1"/>
  <c r="Q46" i="1"/>
  <c r="P46" i="1"/>
  <c r="AH46" i="1" s="1"/>
  <c r="O46" i="1"/>
  <c r="Y46" i="1" s="1"/>
  <c r="N46" i="1"/>
  <c r="L46" i="1"/>
  <c r="E46" i="1"/>
  <c r="AK45" i="1"/>
  <c r="AJ45" i="1"/>
  <c r="AI45" i="1"/>
  <c r="AH45" i="1"/>
  <c r="X45" i="1"/>
  <c r="Y45" i="1" s="1"/>
  <c r="W45" i="1"/>
  <c r="AA45" i="1" s="1"/>
  <c r="U45" i="1"/>
  <c r="T45" i="1"/>
  <c r="AF45" i="1" s="1"/>
  <c r="S45" i="1"/>
  <c r="Q45" i="1"/>
  <c r="P45" i="1"/>
  <c r="O45" i="1"/>
  <c r="N45" i="1"/>
  <c r="L45" i="1"/>
  <c r="Z45" i="1" s="1"/>
  <c r="AG45" i="1" s="1"/>
  <c r="E45" i="1"/>
  <c r="AJ44" i="1"/>
  <c r="AK44" i="1" s="1"/>
  <c r="AA44" i="1" s="1"/>
  <c r="AI44" i="1"/>
  <c r="AG44" i="1"/>
  <c r="AF44" i="1"/>
  <c r="Z44" i="1"/>
  <c r="X44" i="1"/>
  <c r="W44" i="1"/>
  <c r="U44" i="1"/>
  <c r="T44" i="1"/>
  <c r="S44" i="1"/>
  <c r="Q44" i="1"/>
  <c r="P44" i="1"/>
  <c r="AH44" i="1" s="1"/>
  <c r="O44" i="1"/>
  <c r="Y44" i="1" s="1"/>
  <c r="N44" i="1"/>
  <c r="L44" i="1"/>
  <c r="E44" i="1"/>
  <c r="AK43" i="1"/>
  <c r="AJ43" i="1"/>
  <c r="AI43" i="1"/>
  <c r="AH43" i="1"/>
  <c r="AD43" i="1"/>
  <c r="AB43" i="1"/>
  <c r="X43" i="1"/>
  <c r="Y43" i="1" s="1"/>
  <c r="W43" i="1"/>
  <c r="AA43" i="1" s="1"/>
  <c r="U43" i="1"/>
  <c r="T43" i="1"/>
  <c r="AF43" i="1" s="1"/>
  <c r="S43" i="1"/>
  <c r="Q43" i="1"/>
  <c r="P43" i="1"/>
  <c r="O43" i="1"/>
  <c r="N43" i="1"/>
  <c r="L43" i="1"/>
  <c r="Z43" i="1" s="1"/>
  <c r="AG43" i="1" s="1"/>
  <c r="E43" i="1"/>
  <c r="AJ42" i="1"/>
  <c r="AK42" i="1" s="1"/>
  <c r="AA42" i="1" s="1"/>
  <c r="AI42" i="1"/>
  <c r="AF42" i="1"/>
  <c r="Z42" i="1"/>
  <c r="X42" i="1"/>
  <c r="W42" i="1"/>
  <c r="U42" i="1"/>
  <c r="T42" i="1"/>
  <c r="S42" i="1"/>
  <c r="Q42" i="1"/>
  <c r="P42" i="1"/>
  <c r="AH42" i="1" s="1"/>
  <c r="O42" i="1"/>
  <c r="Y42" i="1" s="1"/>
  <c r="N42" i="1"/>
  <c r="L42" i="1"/>
  <c r="E42" i="1"/>
  <c r="AK41" i="1"/>
  <c r="AJ41" i="1"/>
  <c r="AI41" i="1"/>
  <c r="AH41" i="1"/>
  <c r="AD41" i="1"/>
  <c r="AB41" i="1"/>
  <c r="X41" i="1"/>
  <c r="Y41" i="1" s="1"/>
  <c r="W41" i="1"/>
  <c r="AA41" i="1" s="1"/>
  <c r="U41" i="1"/>
  <c r="T41" i="1"/>
  <c r="AF41" i="1" s="1"/>
  <c r="S41" i="1"/>
  <c r="Q41" i="1"/>
  <c r="P41" i="1"/>
  <c r="O41" i="1"/>
  <c r="N41" i="1"/>
  <c r="L41" i="1"/>
  <c r="Z41" i="1" s="1"/>
  <c r="AG41" i="1" s="1"/>
  <c r="E41" i="1"/>
  <c r="AJ40" i="1"/>
  <c r="AK40" i="1" s="1"/>
  <c r="AA40" i="1" s="1"/>
  <c r="AI40" i="1"/>
  <c r="AF40" i="1"/>
  <c r="Z40" i="1"/>
  <c r="AG40" i="1" s="1"/>
  <c r="X40" i="1"/>
  <c r="W40" i="1"/>
  <c r="U40" i="1"/>
  <c r="T40" i="1"/>
  <c r="S40" i="1"/>
  <c r="Q40" i="1"/>
  <c r="P40" i="1"/>
  <c r="AH40" i="1" s="1"/>
  <c r="O40" i="1"/>
  <c r="Y40" i="1" s="1"/>
  <c r="N40" i="1"/>
  <c r="L40" i="1"/>
  <c r="E40" i="1"/>
  <c r="AK39" i="1"/>
  <c r="AJ39" i="1"/>
  <c r="AI39" i="1"/>
  <c r="AH39" i="1"/>
  <c r="AD39" i="1"/>
  <c r="X39" i="1"/>
  <c r="Y39" i="1" s="1"/>
  <c r="W39" i="1"/>
  <c r="AA39" i="1" s="1"/>
  <c r="U39" i="1"/>
  <c r="T39" i="1"/>
  <c r="AF39" i="1" s="1"/>
  <c r="S39" i="1"/>
  <c r="Q39" i="1"/>
  <c r="P39" i="1"/>
  <c r="O39" i="1"/>
  <c r="N39" i="1"/>
  <c r="L39" i="1"/>
  <c r="Z39" i="1" s="1"/>
  <c r="AG39" i="1" s="1"/>
  <c r="E39" i="1"/>
  <c r="AJ38" i="1"/>
  <c r="AK38" i="1" s="1"/>
  <c r="AA38" i="1" s="1"/>
  <c r="AI38" i="1"/>
  <c r="AG38" i="1"/>
  <c r="AF38" i="1"/>
  <c r="Z38" i="1"/>
  <c r="X38" i="1"/>
  <c r="W38" i="1"/>
  <c r="U38" i="1"/>
  <c r="T38" i="1"/>
  <c r="S38" i="1"/>
  <c r="Q38" i="1"/>
  <c r="P38" i="1"/>
  <c r="AH38" i="1" s="1"/>
  <c r="O38" i="1"/>
  <c r="Y38" i="1" s="1"/>
  <c r="N38" i="1"/>
  <c r="L38" i="1"/>
  <c r="E38" i="1"/>
  <c r="AK37" i="1"/>
  <c r="AJ37" i="1"/>
  <c r="AI37" i="1"/>
  <c r="AH37" i="1"/>
  <c r="X37" i="1"/>
  <c r="Y37" i="1" s="1"/>
  <c r="W37" i="1"/>
  <c r="AA37" i="1" s="1"/>
  <c r="U37" i="1"/>
  <c r="T37" i="1"/>
  <c r="AF37" i="1" s="1"/>
  <c r="S37" i="1"/>
  <c r="Q37" i="1"/>
  <c r="P37" i="1"/>
  <c r="O37" i="1"/>
  <c r="N37" i="1"/>
  <c r="L37" i="1"/>
  <c r="Z37" i="1" s="1"/>
  <c r="AG37" i="1" s="1"/>
  <c r="E37" i="1"/>
  <c r="AJ36" i="1"/>
  <c r="AK36" i="1" s="1"/>
  <c r="AA36" i="1" s="1"/>
  <c r="AI36" i="1"/>
  <c r="AG36" i="1"/>
  <c r="AF36" i="1"/>
  <c r="Z36" i="1"/>
  <c r="X36" i="1"/>
  <c r="W36" i="1"/>
  <c r="U36" i="1"/>
  <c r="T36" i="1"/>
  <c r="S36" i="1"/>
  <c r="Q36" i="1"/>
  <c r="P36" i="1"/>
  <c r="AH36" i="1" s="1"/>
  <c r="O36" i="1"/>
  <c r="Y36" i="1" s="1"/>
  <c r="N36" i="1"/>
  <c r="L36" i="1"/>
  <c r="E36" i="1"/>
  <c r="AK35" i="1"/>
  <c r="AJ35" i="1"/>
  <c r="AI35" i="1"/>
  <c r="AH35" i="1"/>
  <c r="AD35" i="1"/>
  <c r="AB35" i="1"/>
  <c r="X35" i="1"/>
  <c r="Y35" i="1" s="1"/>
  <c r="W35" i="1"/>
  <c r="AA35" i="1" s="1"/>
  <c r="U35" i="1"/>
  <c r="T35" i="1"/>
  <c r="AF35" i="1" s="1"/>
  <c r="S35" i="1"/>
  <c r="Q35" i="1"/>
  <c r="P35" i="1"/>
  <c r="O35" i="1"/>
  <c r="N35" i="1"/>
  <c r="L35" i="1"/>
  <c r="Z35" i="1" s="1"/>
  <c r="AG35" i="1" s="1"/>
  <c r="E35" i="1"/>
  <c r="AJ34" i="1"/>
  <c r="AK34" i="1" s="1"/>
  <c r="AA34" i="1" s="1"/>
  <c r="AI34" i="1"/>
  <c r="AF34" i="1"/>
  <c r="Z34" i="1"/>
  <c r="AG34" i="1" s="1"/>
  <c r="X34" i="1"/>
  <c r="W34" i="1"/>
  <c r="U34" i="1"/>
  <c r="T34" i="1"/>
  <c r="S34" i="1"/>
  <c r="Q34" i="1"/>
  <c r="P34" i="1"/>
  <c r="AH34" i="1" s="1"/>
  <c r="O34" i="1"/>
  <c r="Y34" i="1" s="1"/>
  <c r="N34" i="1"/>
  <c r="L34" i="1"/>
  <c r="E34" i="1"/>
  <c r="AK33" i="1"/>
  <c r="AJ33" i="1"/>
  <c r="AI33" i="1"/>
  <c r="AH33" i="1"/>
  <c r="AD33" i="1"/>
  <c r="AB33" i="1"/>
  <c r="X33" i="1"/>
  <c r="Y33" i="1" s="1"/>
  <c r="W33" i="1"/>
  <c r="AA33" i="1" s="1"/>
  <c r="U33" i="1"/>
  <c r="T33" i="1"/>
  <c r="AF33" i="1" s="1"/>
  <c r="S33" i="1"/>
  <c r="Q33" i="1"/>
  <c r="P33" i="1"/>
  <c r="O33" i="1"/>
  <c r="N33" i="1"/>
  <c r="L33" i="1"/>
  <c r="Z33" i="1" s="1"/>
  <c r="AG33" i="1" s="1"/>
  <c r="E33" i="1"/>
  <c r="AJ32" i="1"/>
  <c r="AK32" i="1" s="1"/>
  <c r="AA32" i="1" s="1"/>
  <c r="AI32" i="1"/>
  <c r="AF32" i="1"/>
  <c r="Z32" i="1"/>
  <c r="X32" i="1"/>
  <c r="W32" i="1"/>
  <c r="U32" i="1"/>
  <c r="T32" i="1"/>
  <c r="S32" i="1"/>
  <c r="Q32" i="1"/>
  <c r="P32" i="1"/>
  <c r="AH32" i="1" s="1"/>
  <c r="O32" i="1"/>
  <c r="Y32" i="1" s="1"/>
  <c r="N32" i="1"/>
  <c r="L32" i="1"/>
  <c r="E32" i="1"/>
  <c r="AK31" i="1"/>
  <c r="AJ31" i="1"/>
  <c r="AI31" i="1"/>
  <c r="AH31" i="1"/>
  <c r="AD31" i="1"/>
  <c r="X31" i="1"/>
  <c r="Y31" i="1" s="1"/>
  <c r="W31" i="1"/>
  <c r="AA31" i="1" s="1"/>
  <c r="U31" i="1"/>
  <c r="T31" i="1"/>
  <c r="AF31" i="1" s="1"/>
  <c r="S31" i="1"/>
  <c r="Q31" i="1"/>
  <c r="P31" i="1"/>
  <c r="O31" i="1"/>
  <c r="N31" i="1"/>
  <c r="L31" i="1"/>
  <c r="Z31" i="1" s="1"/>
  <c r="AG31" i="1" s="1"/>
  <c r="E31" i="1"/>
  <c r="AJ30" i="1"/>
  <c r="AK30" i="1" s="1"/>
  <c r="AA30" i="1" s="1"/>
  <c r="AI30" i="1"/>
  <c r="AG30" i="1"/>
  <c r="AF30" i="1"/>
  <c r="Z30" i="1"/>
  <c r="X30" i="1"/>
  <c r="W30" i="1"/>
  <c r="U30" i="1"/>
  <c r="T30" i="1"/>
  <c r="S30" i="1"/>
  <c r="Q30" i="1"/>
  <c r="P30" i="1"/>
  <c r="AH30" i="1" s="1"/>
  <c r="O30" i="1"/>
  <c r="Y30" i="1" s="1"/>
  <c r="N30" i="1"/>
  <c r="L30" i="1"/>
  <c r="E30" i="1"/>
  <c r="AK29" i="1"/>
  <c r="AJ29" i="1"/>
  <c r="AI29" i="1"/>
  <c r="AH29" i="1"/>
  <c r="X29" i="1"/>
  <c r="Y29" i="1" s="1"/>
  <c r="W29" i="1"/>
  <c r="AA29" i="1" s="1"/>
  <c r="U29" i="1"/>
  <c r="T29" i="1"/>
  <c r="AF29" i="1" s="1"/>
  <c r="S29" i="1"/>
  <c r="Q29" i="1"/>
  <c r="P29" i="1"/>
  <c r="O29" i="1"/>
  <c r="N29" i="1"/>
  <c r="L29" i="1"/>
  <c r="Z29" i="1" s="1"/>
  <c r="AG29" i="1" s="1"/>
  <c r="E29" i="1"/>
  <c r="AJ28" i="1"/>
  <c r="AK28" i="1" s="1"/>
  <c r="AA28" i="1" s="1"/>
  <c r="AI28" i="1"/>
  <c r="AG28" i="1"/>
  <c r="AF28" i="1"/>
  <c r="Z28" i="1"/>
  <c r="X28" i="1"/>
  <c r="W28" i="1"/>
  <c r="U28" i="1"/>
  <c r="T28" i="1"/>
  <c r="S28" i="1"/>
  <c r="Q28" i="1"/>
  <c r="P28" i="1"/>
  <c r="AH28" i="1" s="1"/>
  <c r="O28" i="1"/>
  <c r="Y28" i="1" s="1"/>
  <c r="N28" i="1"/>
  <c r="L28" i="1"/>
  <c r="E28" i="1"/>
  <c r="AK27" i="1"/>
  <c r="AJ27" i="1"/>
  <c r="AI27" i="1"/>
  <c r="AH27" i="1"/>
  <c r="AD27" i="1"/>
  <c r="AB27" i="1"/>
  <c r="X27" i="1"/>
  <c r="Y27" i="1" s="1"/>
  <c r="W27" i="1"/>
  <c r="AA27" i="1" s="1"/>
  <c r="U27" i="1"/>
  <c r="T27" i="1"/>
  <c r="AF27" i="1" s="1"/>
  <c r="S27" i="1"/>
  <c r="Q27" i="1"/>
  <c r="P27" i="1"/>
  <c r="O27" i="1"/>
  <c r="N27" i="1"/>
  <c r="L27" i="1"/>
  <c r="Z27" i="1" s="1"/>
  <c r="AG27" i="1" s="1"/>
  <c r="E27" i="1"/>
  <c r="AJ26" i="1"/>
  <c r="AK26" i="1" s="1"/>
  <c r="AA26" i="1" s="1"/>
  <c r="AI26" i="1"/>
  <c r="AF26" i="1"/>
  <c r="Z26" i="1"/>
  <c r="X26" i="1"/>
  <c r="W26" i="1"/>
  <c r="U26" i="1"/>
  <c r="T26" i="1"/>
  <c r="S26" i="1"/>
  <c r="Q26" i="1"/>
  <c r="P26" i="1"/>
  <c r="AH26" i="1" s="1"/>
  <c r="O26" i="1"/>
  <c r="Y26" i="1" s="1"/>
  <c r="N26" i="1"/>
  <c r="L26" i="1"/>
  <c r="E26" i="1"/>
  <c r="AK25" i="1"/>
  <c r="AJ25" i="1"/>
  <c r="AI25" i="1"/>
  <c r="AH25" i="1"/>
  <c r="AD25" i="1"/>
  <c r="AB25" i="1"/>
  <c r="X25" i="1"/>
  <c r="Y25" i="1" s="1"/>
  <c r="W25" i="1"/>
  <c r="AA25" i="1" s="1"/>
  <c r="U25" i="1"/>
  <c r="T25" i="1"/>
  <c r="AF25" i="1" s="1"/>
  <c r="S25" i="1"/>
  <c r="Q25" i="1"/>
  <c r="P25" i="1"/>
  <c r="O25" i="1"/>
  <c r="N25" i="1"/>
  <c r="L25" i="1"/>
  <c r="Z25" i="1" s="1"/>
  <c r="AG25" i="1" s="1"/>
  <c r="E25" i="1"/>
  <c r="AJ24" i="1"/>
  <c r="AK24" i="1" s="1"/>
  <c r="AA24" i="1" s="1"/>
  <c r="AI24" i="1"/>
  <c r="AF24" i="1"/>
  <c r="Z24" i="1"/>
  <c r="X24" i="1"/>
  <c r="W24" i="1"/>
  <c r="U24" i="1"/>
  <c r="T24" i="1"/>
  <c r="S24" i="1"/>
  <c r="Q24" i="1"/>
  <c r="P24" i="1"/>
  <c r="AH24" i="1" s="1"/>
  <c r="O24" i="1"/>
  <c r="Y24" i="1" s="1"/>
  <c r="N24" i="1"/>
  <c r="L24" i="1"/>
  <c r="E24" i="1"/>
  <c r="AK23" i="1"/>
  <c r="AJ23" i="1"/>
  <c r="AI23" i="1"/>
  <c r="AH23" i="1"/>
  <c r="AD23" i="1"/>
  <c r="X23" i="1"/>
  <c r="Y23" i="1" s="1"/>
  <c r="W23" i="1"/>
  <c r="AA23" i="1" s="1"/>
  <c r="U23" i="1"/>
  <c r="T23" i="1"/>
  <c r="AF23" i="1" s="1"/>
  <c r="S23" i="1"/>
  <c r="Q23" i="1"/>
  <c r="P23" i="1"/>
  <c r="O23" i="1"/>
  <c r="N23" i="1"/>
  <c r="L23" i="1"/>
  <c r="Z23" i="1" s="1"/>
  <c r="AG23" i="1" s="1"/>
  <c r="E23" i="1"/>
  <c r="AJ22" i="1"/>
  <c r="AK22" i="1" s="1"/>
  <c r="AA22" i="1" s="1"/>
  <c r="AI22" i="1"/>
  <c r="AG22" i="1"/>
  <c r="AF22" i="1"/>
  <c r="Z22" i="1"/>
  <c r="X22" i="1"/>
  <c r="W22" i="1"/>
  <c r="U22" i="1"/>
  <c r="T22" i="1"/>
  <c r="S22" i="1"/>
  <c r="Q22" i="1"/>
  <c r="P22" i="1"/>
  <c r="AH22" i="1" s="1"/>
  <c r="O22" i="1"/>
  <c r="Y22" i="1" s="1"/>
  <c r="N22" i="1"/>
  <c r="L22" i="1"/>
  <c r="E22" i="1"/>
  <c r="AK21" i="1"/>
  <c r="AA21" i="1" s="1"/>
  <c r="AJ21" i="1"/>
  <c r="AI21" i="1"/>
  <c r="AH21" i="1"/>
  <c r="X21" i="1"/>
  <c r="Y21" i="1" s="1"/>
  <c r="W21" i="1"/>
  <c r="U21" i="1"/>
  <c r="T21" i="1"/>
  <c r="AF21" i="1" s="1"/>
  <c r="S21" i="1"/>
  <c r="Q21" i="1"/>
  <c r="P21" i="1"/>
  <c r="O21" i="1"/>
  <c r="N21" i="1"/>
  <c r="L21" i="1"/>
  <c r="E21" i="1"/>
  <c r="AJ20" i="1"/>
  <c r="AK20" i="1" s="1"/>
  <c r="AI20" i="1"/>
  <c r="AF20" i="1"/>
  <c r="AD20" i="1"/>
  <c r="Z20" i="1"/>
  <c r="AB20" i="1" s="1"/>
  <c r="X20" i="1"/>
  <c r="W20" i="1"/>
  <c r="U20" i="1"/>
  <c r="T20" i="1"/>
  <c r="S20" i="1"/>
  <c r="Q20" i="1"/>
  <c r="P20" i="1"/>
  <c r="O20" i="1"/>
  <c r="Y20" i="1" s="1"/>
  <c r="N20" i="1"/>
  <c r="L20" i="1"/>
  <c r="E20" i="1"/>
  <c r="AK19" i="1"/>
  <c r="AA19" i="1" s="1"/>
  <c r="AJ19" i="1"/>
  <c r="AI19" i="1"/>
  <c r="AH19" i="1"/>
  <c r="X19" i="1"/>
  <c r="Y19" i="1" s="1"/>
  <c r="W19" i="1"/>
  <c r="U19" i="1"/>
  <c r="T19" i="1"/>
  <c r="AF19" i="1" s="1"/>
  <c r="S19" i="1"/>
  <c r="Q19" i="1"/>
  <c r="P19" i="1"/>
  <c r="O19" i="1"/>
  <c r="N19" i="1"/>
  <c r="L19" i="1"/>
  <c r="E19" i="1"/>
  <c r="AJ18" i="1"/>
  <c r="AK18" i="1" s="1"/>
  <c r="AA18" i="1" s="1"/>
  <c r="AI18" i="1"/>
  <c r="AF18" i="1"/>
  <c r="Z18" i="1"/>
  <c r="X18" i="1"/>
  <c r="W18" i="1"/>
  <c r="U18" i="1"/>
  <c r="T18" i="1"/>
  <c r="S18" i="1"/>
  <c r="Q18" i="1"/>
  <c r="P18" i="1"/>
  <c r="AH18" i="1" s="1"/>
  <c r="O18" i="1"/>
  <c r="Y18" i="1" s="1"/>
  <c r="N18" i="1"/>
  <c r="L18" i="1"/>
  <c r="E18" i="1"/>
  <c r="AK17" i="1"/>
  <c r="AJ17" i="1"/>
  <c r="AI17" i="1"/>
  <c r="AH17" i="1"/>
  <c r="AA17" i="1"/>
  <c r="X17" i="1"/>
  <c r="Y17" i="1" s="1"/>
  <c r="W17" i="1"/>
  <c r="U17" i="1"/>
  <c r="T17" i="1"/>
  <c r="AF17" i="1" s="1"/>
  <c r="S17" i="1"/>
  <c r="Q17" i="1"/>
  <c r="P17" i="1"/>
  <c r="O17" i="1"/>
  <c r="N17" i="1"/>
  <c r="L17" i="1"/>
  <c r="E17" i="1"/>
  <c r="AJ16" i="1"/>
  <c r="AK16" i="1" s="1"/>
  <c r="AI16" i="1"/>
  <c r="Z16" i="1"/>
  <c r="AD16" i="1" s="1"/>
  <c r="X16" i="1"/>
  <c r="W16" i="1"/>
  <c r="U16" i="1"/>
  <c r="T16" i="1"/>
  <c r="AF16" i="1" s="1"/>
  <c r="S16" i="1"/>
  <c r="Q16" i="1"/>
  <c r="P16" i="1"/>
  <c r="AH16" i="1" s="1"/>
  <c r="O16" i="1"/>
  <c r="Y16" i="1" s="1"/>
  <c r="N16" i="1"/>
  <c r="L16" i="1"/>
  <c r="E16" i="1"/>
  <c r="AK15" i="1"/>
  <c r="AJ15" i="1"/>
  <c r="AI15" i="1"/>
  <c r="AH15" i="1"/>
  <c r="X15" i="1"/>
  <c r="Y15" i="1" s="1"/>
  <c r="W15" i="1"/>
  <c r="AA15" i="1" s="1"/>
  <c r="U15" i="1"/>
  <c r="T15" i="1"/>
  <c r="AF15" i="1" s="1"/>
  <c r="S15" i="1"/>
  <c r="Q15" i="1"/>
  <c r="P15" i="1"/>
  <c r="O15" i="1"/>
  <c r="N15" i="1"/>
  <c r="L15" i="1"/>
  <c r="Z15" i="1" s="1"/>
  <c r="AD15" i="1" s="1"/>
  <c r="E15" i="1"/>
  <c r="AJ14" i="1"/>
  <c r="AK14" i="1" s="1"/>
  <c r="AI14" i="1"/>
  <c r="AF14" i="1"/>
  <c r="Z14" i="1"/>
  <c r="AD14" i="1" s="1"/>
  <c r="X14" i="1"/>
  <c r="W14" i="1"/>
  <c r="U14" i="1"/>
  <c r="T14" i="1"/>
  <c r="S14" i="1"/>
  <c r="Q14" i="1"/>
  <c r="P14" i="1"/>
  <c r="AH14" i="1" s="1"/>
  <c r="O14" i="1"/>
  <c r="Y14" i="1" s="1"/>
  <c r="N14" i="1"/>
  <c r="L14" i="1"/>
  <c r="E14" i="1"/>
  <c r="AK13" i="1"/>
  <c r="AJ13" i="1"/>
  <c r="AI13" i="1"/>
  <c r="AH13" i="1"/>
  <c r="AB13" i="1"/>
  <c r="X13" i="1"/>
  <c r="Y13" i="1" s="1"/>
  <c r="W13" i="1"/>
  <c r="AA13" i="1" s="1"/>
  <c r="U13" i="1"/>
  <c r="T13" i="1"/>
  <c r="AF13" i="1" s="1"/>
  <c r="S13" i="1"/>
  <c r="Q13" i="1"/>
  <c r="P13" i="1"/>
  <c r="O13" i="1"/>
  <c r="N13" i="1"/>
  <c r="L13" i="1"/>
  <c r="Z13" i="1" s="1"/>
  <c r="AD13" i="1" s="1"/>
  <c r="E13" i="1"/>
  <c r="AJ12" i="1"/>
  <c r="AK12" i="1" s="1"/>
  <c r="AI12" i="1"/>
  <c r="AF12" i="1"/>
  <c r="AD12" i="1"/>
  <c r="Z12" i="1"/>
  <c r="X12" i="1"/>
  <c r="W12" i="1"/>
  <c r="AA12" i="1" s="1"/>
  <c r="U12" i="1"/>
  <c r="T12" i="1"/>
  <c r="S12" i="1"/>
  <c r="Q12" i="1"/>
  <c r="P12" i="1"/>
  <c r="AH12" i="1" s="1"/>
  <c r="O12" i="1"/>
  <c r="Y12" i="1" s="1"/>
  <c r="N12" i="1"/>
  <c r="L12" i="1"/>
  <c r="E12" i="1"/>
  <c r="AK11" i="1"/>
  <c r="AJ11" i="1"/>
  <c r="AI11" i="1"/>
  <c r="AH11" i="1"/>
  <c r="AB11" i="1"/>
  <c r="AA11" i="1"/>
  <c r="X11" i="1"/>
  <c r="Y11" i="1" s="1"/>
  <c r="W11" i="1"/>
  <c r="U11" i="1"/>
  <c r="T11" i="1"/>
  <c r="AF11" i="1" s="1"/>
  <c r="S11" i="1"/>
  <c r="Q11" i="1"/>
  <c r="P11" i="1"/>
  <c r="O11" i="1"/>
  <c r="N11" i="1"/>
  <c r="L11" i="1"/>
  <c r="Z11" i="1" s="1"/>
  <c r="AD11" i="1" s="1"/>
  <c r="E11" i="1"/>
  <c r="AJ10" i="1"/>
  <c r="AK10" i="1" s="1"/>
  <c r="AI10" i="1"/>
  <c r="AF10" i="1"/>
  <c r="Z10" i="1"/>
  <c r="AD10" i="1" s="1"/>
  <c r="X10" i="1"/>
  <c r="W10" i="1"/>
  <c r="U10" i="1"/>
  <c r="T10" i="1"/>
  <c r="S10" i="1"/>
  <c r="Q10" i="1"/>
  <c r="P10" i="1"/>
  <c r="AH10" i="1" s="1"/>
  <c r="O10" i="1"/>
  <c r="Y10" i="1" s="1"/>
  <c r="N10" i="1"/>
  <c r="L10" i="1"/>
  <c r="E10" i="1"/>
  <c r="AK9" i="1"/>
  <c r="AJ9" i="1"/>
  <c r="AI9" i="1"/>
  <c r="AH9" i="1"/>
  <c r="AA9" i="1"/>
  <c r="X9" i="1"/>
  <c r="Y9" i="1" s="1"/>
  <c r="W9" i="1"/>
  <c r="U9" i="1"/>
  <c r="T9" i="1"/>
  <c r="AF9" i="1" s="1"/>
  <c r="S9" i="1"/>
  <c r="Q9" i="1"/>
  <c r="P9" i="1"/>
  <c r="O9" i="1"/>
  <c r="N9" i="1"/>
  <c r="L9" i="1"/>
  <c r="E9" i="1"/>
  <c r="AJ8" i="1"/>
  <c r="AK8" i="1" s="1"/>
  <c r="AI8" i="1"/>
  <c r="Z8" i="1"/>
  <c r="AD8" i="1" s="1"/>
  <c r="X8" i="1"/>
  <c r="W8" i="1"/>
  <c r="U8" i="1"/>
  <c r="T8" i="1"/>
  <c r="AF8" i="1" s="1"/>
  <c r="S8" i="1"/>
  <c r="Q8" i="1"/>
  <c r="P8" i="1"/>
  <c r="AH8" i="1" s="1"/>
  <c r="O8" i="1"/>
  <c r="Y8" i="1" s="1"/>
  <c r="N8" i="1"/>
  <c r="L8" i="1"/>
  <c r="E8" i="1"/>
  <c r="AK7" i="1"/>
  <c r="AJ7" i="1"/>
  <c r="AI7" i="1"/>
  <c r="AH7" i="1"/>
  <c r="X7" i="1"/>
  <c r="Y7" i="1" s="1"/>
  <c r="W7" i="1"/>
  <c r="AA7" i="1" s="1"/>
  <c r="U7" i="1"/>
  <c r="T7" i="1"/>
  <c r="AF7" i="1" s="1"/>
  <c r="S7" i="1"/>
  <c r="Q7" i="1"/>
  <c r="P7" i="1"/>
  <c r="O7" i="1"/>
  <c r="N7" i="1"/>
  <c r="L7" i="1"/>
  <c r="Z7" i="1" s="1"/>
  <c r="AD7" i="1" s="1"/>
  <c r="E7" i="1"/>
  <c r="AJ6" i="1"/>
  <c r="AK6" i="1" s="1"/>
  <c r="AI6" i="1"/>
  <c r="X6" i="1"/>
  <c r="W6" i="1"/>
  <c r="U6" i="1"/>
  <c r="T6" i="1"/>
  <c r="AF6" i="1" s="1"/>
  <c r="S6" i="1"/>
  <c r="Q6" i="1"/>
  <c r="P6" i="1"/>
  <c r="O6" i="1"/>
  <c r="Y6" i="1" s="1"/>
  <c r="N6" i="1"/>
  <c r="L6" i="1"/>
  <c r="Z6" i="1" s="1"/>
  <c r="E6" i="1"/>
  <c r="AK5" i="1"/>
  <c r="AJ5" i="1"/>
  <c r="AI5" i="1"/>
  <c r="AH5" i="1"/>
  <c r="X5" i="1"/>
  <c r="Y5" i="1" s="1"/>
  <c r="W5" i="1"/>
  <c r="AA5" i="1" s="1"/>
  <c r="U5" i="1"/>
  <c r="T5" i="1"/>
  <c r="AF5" i="1" s="1"/>
  <c r="S5" i="1"/>
  <c r="Q5" i="1"/>
  <c r="P5" i="1"/>
  <c r="O5" i="1"/>
  <c r="N5" i="1"/>
  <c r="L5" i="1"/>
  <c r="Z5" i="1" s="1"/>
  <c r="AB5" i="1" s="1"/>
  <c r="E5" i="1"/>
  <c r="AJ4" i="1"/>
  <c r="AK4" i="1" s="1"/>
  <c r="AI4" i="1"/>
  <c r="X4" i="1"/>
  <c r="W4" i="1"/>
  <c r="U4" i="1"/>
  <c r="T4" i="1"/>
  <c r="AF4" i="1" s="1"/>
  <c r="S4" i="1"/>
  <c r="Q4" i="1"/>
  <c r="P4" i="1"/>
  <c r="O4" i="1"/>
  <c r="Y4" i="1" s="1"/>
  <c r="N4" i="1"/>
  <c r="L4" i="1"/>
  <c r="Z4" i="1" s="1"/>
  <c r="E4" i="1"/>
  <c r="AK3" i="1"/>
  <c r="AJ3" i="1"/>
  <c r="AI3" i="1"/>
  <c r="AH3" i="1"/>
  <c r="X3" i="1"/>
  <c r="Y3" i="1" s="1"/>
  <c r="W3" i="1"/>
  <c r="AA3" i="1" s="1"/>
  <c r="U3" i="1"/>
  <c r="T3" i="1"/>
  <c r="AF3" i="1" s="1"/>
  <c r="S3" i="1"/>
  <c r="Q3" i="1"/>
  <c r="P3" i="1"/>
  <c r="O3" i="1"/>
  <c r="N3" i="1"/>
  <c r="L3" i="1"/>
  <c r="Z3" i="1" s="1"/>
  <c r="AB3" i="1" s="1"/>
  <c r="E3" i="1"/>
  <c r="AB4" i="1" l="1"/>
  <c r="AD4" i="1"/>
  <c r="AG4" i="1"/>
  <c r="AA4" i="1"/>
  <c r="AB6" i="1"/>
  <c r="AG6" i="1"/>
  <c r="AD6" i="1"/>
  <c r="AA6" i="1"/>
  <c r="AG7" i="1"/>
  <c r="AG15" i="1"/>
  <c r="AG18" i="1"/>
  <c r="AB18" i="1"/>
  <c r="AD24" i="1"/>
  <c r="AB24" i="1"/>
  <c r="AD48" i="1"/>
  <c r="AB48" i="1"/>
  <c r="AD53" i="1"/>
  <c r="AB53" i="1"/>
  <c r="AD3" i="1"/>
  <c r="AD5" i="1"/>
  <c r="AG13" i="1"/>
  <c r="AA20" i="1"/>
  <c r="AD26" i="1"/>
  <c r="AB26" i="1"/>
  <c r="AD42" i="1"/>
  <c r="AB42" i="1"/>
  <c r="AG3" i="1"/>
  <c r="AG5" i="1"/>
  <c r="AG11" i="1"/>
  <c r="AD36" i="1"/>
  <c r="AB36" i="1"/>
  <c r="AH4" i="1"/>
  <c r="AH6" i="1"/>
  <c r="AB7" i="1"/>
  <c r="Z9" i="1"/>
  <c r="AG12" i="1"/>
  <c r="AB12" i="1"/>
  <c r="AA14" i="1"/>
  <c r="AB15" i="1"/>
  <c r="Z17" i="1"/>
  <c r="AD22" i="1"/>
  <c r="AB22" i="1"/>
  <c r="AB23" i="1"/>
  <c r="AG26" i="1"/>
  <c r="AD29" i="1"/>
  <c r="AD30" i="1"/>
  <c r="AB30" i="1"/>
  <c r="AB31" i="1"/>
  <c r="AD37" i="1"/>
  <c r="AD38" i="1"/>
  <c r="AB38" i="1"/>
  <c r="AB39" i="1"/>
  <c r="AG42" i="1"/>
  <c r="AD45" i="1"/>
  <c r="AD46" i="1"/>
  <c r="AB46" i="1"/>
  <c r="AB47" i="1"/>
  <c r="AD51" i="1"/>
  <c r="AB51" i="1"/>
  <c r="AA51" i="1"/>
  <c r="AG53" i="1"/>
  <c r="AD59" i="1"/>
  <c r="AB59" i="1"/>
  <c r="AA59" i="1"/>
  <c r="AB10" i="1"/>
  <c r="AG10" i="1"/>
  <c r="AD32" i="1"/>
  <c r="AB32" i="1"/>
  <c r="AD40" i="1"/>
  <c r="AB40" i="1"/>
  <c r="AG8" i="1"/>
  <c r="AB8" i="1"/>
  <c r="AA10" i="1"/>
  <c r="AB16" i="1"/>
  <c r="AG16" i="1"/>
  <c r="AD18" i="1"/>
  <c r="AD34" i="1"/>
  <c r="AB34" i="1"/>
  <c r="AD55" i="1"/>
  <c r="AB55" i="1"/>
  <c r="AA8" i="1"/>
  <c r="AB14" i="1"/>
  <c r="AG14" i="1"/>
  <c r="AA16" i="1"/>
  <c r="AG24" i="1"/>
  <c r="AD28" i="1"/>
  <c r="AB28" i="1"/>
  <c r="AB29" i="1"/>
  <c r="AG32" i="1"/>
  <c r="AB37" i="1"/>
  <c r="AD44" i="1"/>
  <c r="AB44" i="1"/>
  <c r="AB45" i="1"/>
  <c r="AG48" i="1"/>
  <c r="AD57" i="1"/>
  <c r="AB57" i="1"/>
  <c r="AA57" i="1"/>
  <c r="Z19" i="1"/>
  <c r="Z21" i="1"/>
  <c r="AG50" i="1"/>
  <c r="AH20" i="1"/>
  <c r="AG20" i="1"/>
  <c r="AD52" i="1"/>
  <c r="AD54" i="1"/>
  <c r="AD56" i="1"/>
  <c r="AD58" i="1"/>
  <c r="AD60" i="1"/>
  <c r="AD17" i="1" l="1"/>
  <c r="AB17" i="1"/>
  <c r="AG17" i="1"/>
  <c r="AB21" i="1"/>
  <c r="AG21" i="1"/>
  <c r="AD21" i="1"/>
  <c r="AD9" i="1"/>
  <c r="AB9" i="1"/>
  <c r="AG9" i="1"/>
  <c r="AB19" i="1"/>
  <c r="AG19" i="1"/>
  <c r="AD19" i="1"/>
</calcChain>
</file>

<file path=xl/sharedStrings.xml><?xml version="1.0" encoding="utf-8"?>
<sst xmlns="http://schemas.openxmlformats.org/spreadsheetml/2006/main" count="1048" uniqueCount="645">
  <si>
    <t>Dam_Name</t>
  </si>
  <si>
    <t>Other_Dam_Name</t>
  </si>
  <si>
    <t>NIDID</t>
  </si>
  <si>
    <t>Year_Completed</t>
  </si>
  <si>
    <t>Reservoir_Age</t>
  </si>
  <si>
    <t>Hydraulic_Height</t>
  </si>
  <si>
    <t>NID_Height</t>
  </si>
  <si>
    <t>Maximum_Discharge</t>
  </si>
  <si>
    <t>Maximum_Storage</t>
  </si>
  <si>
    <t>Normal_Storage</t>
  </si>
  <si>
    <t>NID_Storage</t>
  </si>
  <si>
    <r>
      <t>NID_Storage (ft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</si>
  <si>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t>Surface_Area_(acres)</t>
  </si>
  <si>
    <r>
      <t>Surface_Area_(ft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</si>
  <si>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Surface_Area_(mi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.)</t>
    </r>
  </si>
  <si>
    <r>
      <t>Surface_Area_(m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</si>
  <si>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Surface_Area_(km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</si>
  <si>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Drainage_Area_(mi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</si>
  <si>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Drainage_Area_(km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</si>
  <si>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Drainage_Area_(acres)</t>
  </si>
  <si>
    <r>
      <t>Drainage_Area_(ft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</si>
  <si>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Reservoir_Perimeter (ft.)</t>
  </si>
  <si>
    <t>Reservoir_Perimeter (km)</t>
  </si>
  <si>
    <t>Reservoir_Perimeter (mi)</t>
  </si>
  <si>
    <t>Shoreline_Development_Index</t>
  </si>
  <si>
    <t>Mean_Depth</t>
  </si>
  <si>
    <t>Index_of_Basin_Permanence</t>
  </si>
  <si>
    <t>Development_of_Volume</t>
  </si>
  <si>
    <t>Maximum_Depth_(in_ft_as_Hydraulic_Height)</t>
  </si>
  <si>
    <t>Mean_Depth_Max_Depth_Ratio_(Depth_Ratio)</t>
  </si>
  <si>
    <t>Mean_Q</t>
  </si>
  <si>
    <t>Catchment_Area_Surface_Area_Ratio</t>
  </si>
  <si>
    <t>Relative_Depth_(as_a_%_of_the_Mean_Depth)</t>
  </si>
  <si>
    <t>Surface_Area_Lake_Volume_Ratio</t>
  </si>
  <si>
    <r>
      <t>Lake_Volume_(ft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</si>
  <si>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r>
      <t>Lake_Volume_(m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</si>
  <si>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t>AreaSqKm</t>
  </si>
  <si>
    <t>Elevation</t>
  </si>
  <si>
    <t>GNIS_Name</t>
  </si>
  <si>
    <t>ReachCode</t>
  </si>
  <si>
    <t>E2RF1_</t>
  </si>
  <si>
    <t>HUC</t>
  </si>
  <si>
    <t>MEANV</t>
  </si>
  <si>
    <t>STRAHLER</t>
  </si>
  <si>
    <t>RR</t>
  </si>
  <si>
    <t>REACH</t>
  </si>
  <si>
    <t>NUTCODE</t>
  </si>
  <si>
    <t>PSEWER</t>
  </si>
  <si>
    <t>PSEPTIC</t>
  </si>
  <si>
    <t>POTHER</t>
  </si>
  <si>
    <t>WATER</t>
  </si>
  <si>
    <t>WETLANDS</t>
  </si>
  <si>
    <t>URBGRASS</t>
  </si>
  <si>
    <t>LURBAN</t>
  </si>
  <si>
    <t>HURBAN</t>
  </si>
  <si>
    <t>COMM</t>
  </si>
  <si>
    <t>FORESTD</t>
  </si>
  <si>
    <t>FORESTE</t>
  </si>
  <si>
    <t>FORESTM</t>
  </si>
  <si>
    <t>SHRUB</t>
  </si>
  <si>
    <t>GRASS</t>
  </si>
  <si>
    <t>PASTURE</t>
  </si>
  <si>
    <t>CROPS</t>
  </si>
  <si>
    <t>ORCHARDS</t>
  </si>
  <si>
    <t>BARREN</t>
  </si>
  <si>
    <t>TNLOADB</t>
  </si>
  <si>
    <t>TPLOADB</t>
  </si>
  <si>
    <t>TNYLDB</t>
  </si>
  <si>
    <t>TPYLDB</t>
  </si>
  <si>
    <t>TNCONCB</t>
  </si>
  <si>
    <t>TPCONCB</t>
  </si>
  <si>
    <t>TNLOADBW</t>
  </si>
  <si>
    <t>TNYLDBW</t>
  </si>
  <si>
    <t>TNCONCBW</t>
  </si>
  <si>
    <t>TNLOAD</t>
  </si>
  <si>
    <t>TPLOAD</t>
  </si>
  <si>
    <t>TNYLD</t>
  </si>
  <si>
    <t>TPYLD</t>
  </si>
  <si>
    <t>TNCONC</t>
  </si>
  <si>
    <t>TPCONC</t>
  </si>
  <si>
    <t>TNPOINT</t>
  </si>
  <si>
    <t>TPPOINT</t>
  </si>
  <si>
    <t>TNFERT</t>
  </si>
  <si>
    <t>TPFERT</t>
  </si>
  <si>
    <t>TNATMOS</t>
  </si>
  <si>
    <t>TNFOREST</t>
  </si>
  <si>
    <t>TPFOREST</t>
  </si>
  <si>
    <t>TNBARREN</t>
  </si>
  <si>
    <t>TPBARREN</t>
  </si>
  <si>
    <t>TNSHRUB</t>
  </si>
  <si>
    <t>TPSHRUB</t>
  </si>
  <si>
    <t>TNGRASS</t>
  </si>
  <si>
    <t>TPGRASS</t>
  </si>
  <si>
    <t>TNMAN</t>
  </si>
  <si>
    <t>TPMAN</t>
  </si>
  <si>
    <t>TNDFRAC</t>
  </si>
  <si>
    <t>TPDFRAC</t>
  </si>
  <si>
    <t>Data_Source_(surface_area)</t>
  </si>
  <si>
    <t>In_years</t>
  </si>
  <si>
    <t>In_ft</t>
  </si>
  <si>
    <r>
      <t>In_</t>
    </r>
    <r>
      <rPr>
        <sz val="11"/>
        <color theme="1"/>
        <rFont val="Calibri"/>
        <family val="2"/>
        <scheme val="minor"/>
      </rPr>
      <t>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/s_(cubic_feet/sec)</t>
    </r>
  </si>
  <si>
    <r>
      <t>In_</t>
    </r>
    <r>
      <rPr>
        <sz val="11"/>
        <color theme="1"/>
        <rFont val="Calibri"/>
        <family val="2"/>
        <scheme val="minor"/>
      </rPr>
      <t>acre-ft</t>
    </r>
  </si>
  <si>
    <t xml:space="preserve"> (NID_Storage * 43560)</t>
  </si>
  <si>
    <t>In_acres</t>
  </si>
  <si>
    <t>SA_(acres)*43560</t>
  </si>
  <si>
    <t>SA_(acres)*0.0015625</t>
  </si>
  <si>
    <t>SA_(acres)*4046.86</t>
  </si>
  <si>
    <t>SA_(acres)*0.00404686</t>
  </si>
  <si>
    <r>
      <t>In_mi</t>
    </r>
    <r>
      <rPr>
        <vertAlign val="superscript"/>
        <sz val="11"/>
        <color theme="1"/>
        <rFont val="Calibri"/>
        <family val="2"/>
        <scheme val="minor"/>
      </rPr>
      <t>2</t>
    </r>
  </si>
  <si>
    <r>
      <t>DA_(mi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)*2.58999</t>
    </r>
  </si>
  <si>
    <r>
      <t>DA_(mi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)*640</t>
    </r>
  </si>
  <si>
    <t>DA_(Sq.Mi.)*2.788e+7</t>
  </si>
  <si>
    <t>In_ft.</t>
  </si>
  <si>
    <t>RP_km=RP_ft*0.0003048</t>
  </si>
  <si>
    <t>RP_miles=RP_ft*0.000189394</t>
  </si>
  <si>
    <r>
      <t>D</t>
    </r>
    <r>
      <rPr>
        <vertAlign val="subscript"/>
        <sz val="11"/>
        <color theme="1"/>
        <rFont val="Calibri"/>
        <family val="2"/>
        <scheme val="minor"/>
      </rPr>
      <t>L</t>
    </r>
    <r>
      <rPr>
        <sz val="11"/>
        <color theme="1"/>
        <rFont val="Calibri"/>
        <family val="2"/>
        <scheme val="minor"/>
      </rPr>
      <t>=SL/2*(sqrt(</t>
    </r>
    <r>
      <rPr>
        <sz val="11"/>
        <color theme="1"/>
        <rFont val="Calibri"/>
        <family val="2"/>
      </rPr>
      <t>Π*Ao))</t>
    </r>
  </si>
  <si>
    <r>
      <t>Z</t>
    </r>
    <r>
      <rPr>
        <vertAlign val="subscript"/>
        <sz val="11"/>
        <color theme="1"/>
        <rFont val="Calibri"/>
        <family val="2"/>
        <scheme val="minor"/>
      </rPr>
      <t>mean</t>
    </r>
    <r>
      <rPr>
        <sz val="11"/>
        <color theme="1"/>
        <rFont val="Calibri"/>
        <family val="2"/>
        <scheme val="minor"/>
      </rPr>
      <t>=V/Ao</t>
    </r>
  </si>
  <si>
    <r>
      <t>IBP=SL/V_where_V_is_10</t>
    </r>
    <r>
      <rPr>
        <vertAlign val="superscript"/>
        <sz val="11"/>
        <color theme="1"/>
        <rFont val="Calibri"/>
        <family val="2"/>
        <scheme val="minor"/>
      </rPr>
      <t xml:space="preserve">6 </t>
    </r>
    <r>
      <rPr>
        <sz val="11"/>
        <color theme="1"/>
        <rFont val="Calibri"/>
        <family val="2"/>
        <scheme val="minor"/>
      </rPr>
      <t>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_SL_is_in_km</t>
    </r>
  </si>
  <si>
    <r>
      <t>D</t>
    </r>
    <r>
      <rPr>
        <vertAlign val="superscript"/>
        <sz val="11"/>
        <color theme="1"/>
        <rFont val="Calibri"/>
        <family val="2"/>
        <scheme val="minor"/>
      </rPr>
      <t>v</t>
    </r>
    <r>
      <rPr>
        <sz val="11"/>
        <color theme="1"/>
        <rFont val="Calibri"/>
        <family val="2"/>
        <scheme val="minor"/>
      </rPr>
      <t>=3*Z</t>
    </r>
    <r>
      <rPr>
        <vertAlign val="subscript"/>
        <sz val="11"/>
        <color theme="1"/>
        <rFont val="Calibri"/>
        <family val="2"/>
        <scheme val="minor"/>
      </rPr>
      <t>mean</t>
    </r>
    <r>
      <rPr>
        <sz val="11"/>
        <color theme="1"/>
        <rFont val="Calibri"/>
        <family val="2"/>
        <scheme val="minor"/>
      </rPr>
      <t>/Z</t>
    </r>
    <r>
      <rPr>
        <vertAlign val="subscript"/>
        <sz val="11"/>
        <color theme="1"/>
        <rFont val="Calibri"/>
        <family val="2"/>
        <scheme val="minor"/>
      </rPr>
      <t>max</t>
    </r>
  </si>
  <si>
    <t>in_ft.</t>
  </si>
  <si>
    <r>
      <t>Depth Ratio=Z</t>
    </r>
    <r>
      <rPr>
        <vertAlign val="subscript"/>
        <sz val="11"/>
        <color theme="1"/>
        <rFont val="Calibri"/>
        <family val="2"/>
        <scheme val="minor"/>
      </rPr>
      <t>mean</t>
    </r>
    <r>
      <rPr>
        <sz val="11"/>
        <color theme="1"/>
        <rFont val="Calibri"/>
        <family val="2"/>
        <scheme val="minor"/>
      </rPr>
      <t>/Z</t>
    </r>
    <r>
      <rPr>
        <vertAlign val="subscript"/>
        <sz val="11"/>
        <color theme="1"/>
        <rFont val="Calibri"/>
        <family val="2"/>
        <scheme val="minor"/>
      </rPr>
      <t>max</t>
    </r>
  </si>
  <si>
    <r>
      <t>In_cfs_(ft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/sec)</t>
    </r>
  </si>
  <si>
    <t>C=Catchment Area/Surface Area</t>
  </si>
  <si>
    <r>
      <t>Zr = 50*Z</t>
    </r>
    <r>
      <rPr>
        <vertAlign val="subscript"/>
        <sz val="11"/>
        <color theme="1"/>
        <rFont val="Calibri"/>
        <family val="2"/>
        <scheme val="minor"/>
      </rPr>
      <t>mean</t>
    </r>
    <r>
      <rPr>
        <sz val="11"/>
        <color theme="1"/>
        <rFont val="Calibri"/>
        <family val="2"/>
        <scheme val="minor"/>
      </rPr>
      <t>* (Π/A0)</t>
    </r>
    <r>
      <rPr>
        <vertAlign val="superscript"/>
        <sz val="11"/>
        <color theme="1"/>
        <rFont val="Calibri"/>
        <family val="2"/>
        <scheme val="minor"/>
      </rPr>
      <t>1/2</t>
    </r>
  </si>
  <si>
    <t>ϒ=A/V</t>
  </si>
  <si>
    <t>LV_cu.ft.=acre-ft*43559.9</t>
  </si>
  <si>
    <t>LV_cu.meters=acre-ft*1233.48</t>
  </si>
  <si>
    <t>LV_cu.ft.=acre-ft*1233.49_(in_10^6_m^3)</t>
  </si>
  <si>
    <r>
      <t>In_km</t>
    </r>
    <r>
      <rPr>
        <vertAlign val="superscript"/>
        <sz val="11"/>
        <color theme="1"/>
        <rFont val="Calibri"/>
        <family val="2"/>
        <scheme val="minor"/>
      </rPr>
      <t>2</t>
    </r>
  </si>
  <si>
    <t>In_meters</t>
  </si>
  <si>
    <t>Data_Source</t>
  </si>
  <si>
    <t>PLEASANT HILL DAM</t>
  </si>
  <si>
    <t>PLEASANT HILL LAKE</t>
  </si>
  <si>
    <t>OH00001</t>
  </si>
  <si>
    <t>3.153</t>
  </si>
  <si>
    <t>ND</t>
  </si>
  <si>
    <t>Pleasant Hill Lake</t>
  </si>
  <si>
    <t>5040002001309</t>
  </si>
  <si>
    <t>12725</t>
  </si>
  <si>
    <t>5040002</t>
  </si>
  <si>
    <t>1.34</t>
  </si>
  <si>
    <t>5040002005</t>
  </si>
  <si>
    <t>13378</t>
  </si>
  <si>
    <t>Surface area from NID</t>
  </si>
  <si>
    <t>WILLS CREEK DAM</t>
  </si>
  <si>
    <t>WILLS CREEK LAKE</t>
  </si>
  <si>
    <t>OH00002</t>
  </si>
  <si>
    <t>1.672</t>
  </si>
  <si>
    <t>226.2</t>
  </si>
  <si>
    <t>5040005001193</t>
  </si>
  <si>
    <t>12799</t>
  </si>
  <si>
    <t>5040005</t>
  </si>
  <si>
    <t>1.23</t>
  </si>
  <si>
    <t>5040005001</t>
  </si>
  <si>
    <t>13453</t>
  </si>
  <si>
    <t>DOVER DAM</t>
  </si>
  <si>
    <t>NONE</t>
  </si>
  <si>
    <t>OH00003</t>
  </si>
  <si>
    <t>BEACH CITY DAM</t>
  </si>
  <si>
    <t>BEACH CITY LAKE</t>
  </si>
  <si>
    <t>OH00005</t>
  </si>
  <si>
    <t>ATWOOD DAM</t>
  </si>
  <si>
    <t>ATWOOD LAKE</t>
  </si>
  <si>
    <t>OH00006</t>
  </si>
  <si>
    <t>6.131</t>
  </si>
  <si>
    <t>282.9</t>
  </si>
  <si>
    <t>Atwood Lake</t>
  </si>
  <si>
    <t>5040001002816</t>
  </si>
  <si>
    <t>DILLON DAM</t>
  </si>
  <si>
    <t>DILLON LAKE</t>
  </si>
  <si>
    <t>OH00007</t>
  </si>
  <si>
    <t>5.29</t>
  </si>
  <si>
    <t>223.7</t>
  </si>
  <si>
    <t>Dillon Lake</t>
  </si>
  <si>
    <t>5040006001099</t>
  </si>
  <si>
    <t>12826</t>
  </si>
  <si>
    <t>5040006</t>
  </si>
  <si>
    <t>1.63</t>
  </si>
  <si>
    <t>5040006001</t>
  </si>
  <si>
    <t>13480</t>
  </si>
  <si>
    <t>DEER CREEK DAM</t>
  </si>
  <si>
    <t>DEER CREEK LAKE</t>
  </si>
  <si>
    <t>OH00008</t>
  </si>
  <si>
    <t>5.14</t>
  </si>
  <si>
    <t>246.9</t>
  </si>
  <si>
    <t>Deer Creek Lake</t>
  </si>
  <si>
    <t>5060002002665</t>
  </si>
  <si>
    <t>13429</t>
  </si>
  <si>
    <t>5060002</t>
  </si>
  <si>
    <t>0.95</t>
  </si>
  <si>
    <t>5060002094</t>
  </si>
  <si>
    <t>14088</t>
  </si>
  <si>
    <t>TAPPAN DAM</t>
  </si>
  <si>
    <t>TAPPAN LAKE</t>
  </si>
  <si>
    <t>OH00010</t>
  </si>
  <si>
    <t>8.647</t>
  </si>
  <si>
    <t>274</t>
  </si>
  <si>
    <t>Tappan Lake</t>
  </si>
  <si>
    <t>5040001002901</t>
  </si>
  <si>
    <t>PIEDMONT DAM</t>
  </si>
  <si>
    <t>PIEDMONT LAKE</t>
  </si>
  <si>
    <t>OH00011</t>
  </si>
  <si>
    <t>9.205</t>
  </si>
  <si>
    <t>278.3</t>
  </si>
  <si>
    <t>Piedmont Lake</t>
  </si>
  <si>
    <t>5040001002988</t>
  </si>
  <si>
    <t>12705</t>
  </si>
  <si>
    <t>5040001</t>
  </si>
  <si>
    <t>0.85</t>
  </si>
  <si>
    <t>5040001009</t>
  </si>
  <si>
    <t>13358</t>
  </si>
  <si>
    <t>CLENDENING DAM</t>
  </si>
  <si>
    <t>CLENDENING LAKE</t>
  </si>
  <si>
    <t>OH00012</t>
  </si>
  <si>
    <t>6.636</t>
  </si>
  <si>
    <t>273.7</t>
  </si>
  <si>
    <t>Clendening Lake</t>
  </si>
  <si>
    <t>5040001002936</t>
  </si>
  <si>
    <t>15965</t>
  </si>
  <si>
    <t>0.68</t>
  </si>
  <si>
    <t>5040001019</t>
  </si>
  <si>
    <t>16656</t>
  </si>
  <si>
    <t>SENECAVILLE DAM</t>
  </si>
  <si>
    <t>SENECAVILLE LAKE</t>
  </si>
  <si>
    <t>OH00013</t>
  </si>
  <si>
    <t>14.066</t>
  </si>
  <si>
    <t>253.6</t>
  </si>
  <si>
    <t>Senecaville Lake</t>
  </si>
  <si>
    <t>5040005004534</t>
  </si>
  <si>
    <t>15968</t>
  </si>
  <si>
    <t>0.72</t>
  </si>
  <si>
    <t>5040005018</t>
  </si>
  <si>
    <t>16662</t>
  </si>
  <si>
    <t>LEESVILLE DAM</t>
  </si>
  <si>
    <t>LEESVILLE LAKE</t>
  </si>
  <si>
    <t>OH00014</t>
  </si>
  <si>
    <t>3.98</t>
  </si>
  <si>
    <t>293.5</t>
  </si>
  <si>
    <t>Leesville Lake</t>
  </si>
  <si>
    <t>5040001002843</t>
  </si>
  <si>
    <t>DELAWARE DAM</t>
  </si>
  <si>
    <t>DELAWARE LAKE</t>
  </si>
  <si>
    <t>OH00015</t>
  </si>
  <si>
    <t>4.541</t>
  </si>
  <si>
    <t>277.4</t>
  </si>
  <si>
    <t>Delaware Lake</t>
  </si>
  <si>
    <t>5060001002830</t>
  </si>
  <si>
    <t>13311</t>
  </si>
  <si>
    <t>5060001</t>
  </si>
  <si>
    <t>1.54</t>
  </si>
  <si>
    <t>5060001028</t>
  </si>
  <si>
    <t>13969</t>
  </si>
  <si>
    <t>PAINT CREEK DAM</t>
  </si>
  <si>
    <t>PAINT CREEK LAKE</t>
  </si>
  <si>
    <t>OH00017</t>
  </si>
  <si>
    <t>4.701</t>
  </si>
  <si>
    <t>798</t>
  </si>
  <si>
    <t>Paint Creek Lake</t>
  </si>
  <si>
    <t>5060003001174</t>
  </si>
  <si>
    <t>13519</t>
  </si>
  <si>
    <t>5060003</t>
  </si>
  <si>
    <t>1.26</t>
  </si>
  <si>
    <t>5060003024</t>
  </si>
  <si>
    <t>14178</t>
  </si>
  <si>
    <t>TOM JENKINS DAM</t>
  </si>
  <si>
    <t>BURR OAK LAKE</t>
  </si>
  <si>
    <t>OH00018</t>
  </si>
  <si>
    <t>2.557</t>
  </si>
  <si>
    <t>219.8</t>
  </si>
  <si>
    <t>Burr Oak Reservoir</t>
  </si>
  <si>
    <t>5030204001656</t>
  </si>
  <si>
    <t>12660</t>
  </si>
  <si>
    <t>5030204</t>
  </si>
  <si>
    <t>0.64</t>
  </si>
  <si>
    <t>5030204013</t>
  </si>
  <si>
    <t>13313</t>
  </si>
  <si>
    <t>CHARLES MILL DAM</t>
  </si>
  <si>
    <t>CHARLES MILL LAKE</t>
  </si>
  <si>
    <t>OH00020</t>
  </si>
  <si>
    <t>5.27</t>
  </si>
  <si>
    <t>5040002001283</t>
  </si>
  <si>
    <t>12724</t>
  </si>
  <si>
    <t>1.6</t>
  </si>
  <si>
    <t>5040002004</t>
  </si>
  <si>
    <t>13377</t>
  </si>
  <si>
    <t>CLARENCE J BROWN DAM</t>
  </si>
  <si>
    <t>CLARENCE J BROWN RESERVOIR</t>
  </si>
  <si>
    <t>OH00028</t>
  </si>
  <si>
    <t>8.188</t>
  </si>
  <si>
    <t>308.5</t>
  </si>
  <si>
    <t>Clarence J Brown Reservoir</t>
  </si>
  <si>
    <t>5080001002585</t>
  </si>
  <si>
    <t>13820</t>
  </si>
  <si>
    <t>5080001</t>
  </si>
  <si>
    <t>0.87</t>
  </si>
  <si>
    <t>5080001005</t>
  </si>
  <si>
    <t>14482</t>
  </si>
  <si>
    <t>MICHAEL J KIRWAN DAM AND RESERVOIR</t>
  </si>
  <si>
    <t>MICHAEL J KIRWAN RESERVOIR</t>
  </si>
  <si>
    <t>OH00030</t>
  </si>
  <si>
    <t>10.541</t>
  </si>
  <si>
    <t>Michael J Kirwan Reservoir</t>
  </si>
  <si>
    <t>5030103001727</t>
  </si>
  <si>
    <t>12349</t>
  </si>
  <si>
    <t>5030103</t>
  </si>
  <si>
    <t>1.06</t>
  </si>
  <si>
    <t>5030103010</t>
  </si>
  <si>
    <t>12998</t>
  </si>
  <si>
    <t>MOSQUITO CREEK DAM</t>
  </si>
  <si>
    <t>MOSQUITO CREEK LAKE</t>
  </si>
  <si>
    <t>OH00031</t>
  </si>
  <si>
    <t>28.374</t>
  </si>
  <si>
    <t>901</t>
  </si>
  <si>
    <t>Mosquito Creek Lake</t>
  </si>
  <si>
    <t>5030103001573</t>
  </si>
  <si>
    <t>15861</t>
  </si>
  <si>
    <t>0.65</t>
  </si>
  <si>
    <t>5030103006</t>
  </si>
  <si>
    <t>16553</t>
  </si>
  <si>
    <t>BERLIN DAM</t>
  </si>
  <si>
    <t>BERLIN LAKE</t>
  </si>
  <si>
    <t>OH00032</t>
  </si>
  <si>
    <t>14.534</t>
  </si>
  <si>
    <t>1025</t>
  </si>
  <si>
    <t>Berlin Lake</t>
  </si>
  <si>
    <t>5030103001853</t>
  </si>
  <si>
    <t>12350</t>
  </si>
  <si>
    <t>1.47</t>
  </si>
  <si>
    <t>5030103011</t>
  </si>
  <si>
    <t>12999</t>
  </si>
  <si>
    <t>LAKE CHOCTAW DAM</t>
  </si>
  <si>
    <t>OH00068</t>
  </si>
  <si>
    <t>1.061</t>
  </si>
  <si>
    <t>Lake Choctaw</t>
  </si>
  <si>
    <t>5060002010228</t>
  </si>
  <si>
    <t>13436</t>
  </si>
  <si>
    <t>0.67</t>
  </si>
  <si>
    <t>5060002101</t>
  </si>
  <si>
    <t>14095</t>
  </si>
  <si>
    <t>Surface area from NHD</t>
  </si>
  <si>
    <t>LAKE RUPERT DAM</t>
  </si>
  <si>
    <t>OH00073</t>
  </si>
  <si>
    <t>1.303</t>
  </si>
  <si>
    <t>Lake Rupert</t>
  </si>
  <si>
    <t>5090101001745</t>
  </si>
  <si>
    <t>LAKE WAYNOKA DAM</t>
  </si>
  <si>
    <t>OH00162</t>
  </si>
  <si>
    <t>1.191</t>
  </si>
  <si>
    <t>301.1</t>
  </si>
  <si>
    <t>Lake Waynoka</t>
  </si>
  <si>
    <t>5090201002584</t>
  </si>
  <si>
    <t>14225</t>
  </si>
  <si>
    <t>5090201</t>
  </si>
  <si>
    <t>5090201084</t>
  </si>
  <si>
    <t>14892</t>
  </si>
  <si>
    <t>LAKE LOGAN DAM</t>
  </si>
  <si>
    <t>OH00260</t>
  </si>
  <si>
    <t>1.259</t>
  </si>
  <si>
    <t>231</t>
  </si>
  <si>
    <t>Lake Logan</t>
  </si>
  <si>
    <t>5030204001662</t>
  </si>
  <si>
    <t>ROCKY FORK LAKE DAM</t>
  </si>
  <si>
    <t>OH00302</t>
  </si>
  <si>
    <t>8.054</t>
  </si>
  <si>
    <t>880</t>
  </si>
  <si>
    <t>Rocky Fork Lake</t>
  </si>
  <si>
    <t>5060003001170</t>
  </si>
  <si>
    <t>16013</t>
  </si>
  <si>
    <t>0.82</t>
  </si>
  <si>
    <t>5060003036</t>
  </si>
  <si>
    <t>16707</t>
  </si>
  <si>
    <t>APPLE VALLEY LAKE DAM</t>
  </si>
  <si>
    <t>OH00345</t>
  </si>
  <si>
    <t>2.018</t>
  </si>
  <si>
    <t>Apple Valley Lake</t>
  </si>
  <si>
    <t>5040003001584</t>
  </si>
  <si>
    <t>ROAMING ROCK SHORES LAKE DAM</t>
  </si>
  <si>
    <t>OH00397</t>
  </si>
  <si>
    <t>1.825</t>
  </si>
  <si>
    <t>259.1</t>
  </si>
  <si>
    <t>Lake Roaming Rock</t>
  </si>
  <si>
    <t>4110004001302</t>
  </si>
  <si>
    <t>LAKE MILTON DAM</t>
  </si>
  <si>
    <t>OH00419</t>
  </si>
  <si>
    <t>6.7</t>
  </si>
  <si>
    <t>Lake Milton</t>
  </si>
  <si>
    <t>5030103001776</t>
  </si>
  <si>
    <t>SALT FORK LAKE DAM</t>
  </si>
  <si>
    <t>OH00433</t>
  </si>
  <si>
    <t>11.298</t>
  </si>
  <si>
    <t>243.8</t>
  </si>
  <si>
    <t>Salt Fork Reservoir</t>
  </si>
  <si>
    <t>5040005003415</t>
  </si>
  <si>
    <t>12816</t>
  </si>
  <si>
    <t>0.78</t>
  </si>
  <si>
    <t>5040005022</t>
  </si>
  <si>
    <t>13470</t>
  </si>
  <si>
    <t>KISER LAKE DAM</t>
  </si>
  <si>
    <t>OH00435</t>
  </si>
  <si>
    <t>1.566</t>
  </si>
  <si>
    <t>327.4</t>
  </si>
  <si>
    <t>Kiser Lake</t>
  </si>
  <si>
    <t>5080001002504</t>
  </si>
  <si>
    <t>LAKE LORAMIE DAM</t>
  </si>
  <si>
    <t>OH00442</t>
  </si>
  <si>
    <t>3.457</t>
  </si>
  <si>
    <t>291.1</t>
  </si>
  <si>
    <t>Lake Loramie</t>
  </si>
  <si>
    <t>5080001002442</t>
  </si>
  <si>
    <t>13851</t>
  </si>
  <si>
    <t>1.19</t>
  </si>
  <si>
    <t>5080001038</t>
  </si>
  <si>
    <t>14513</t>
  </si>
  <si>
    <t>LAKE WHITE DAM</t>
  </si>
  <si>
    <t>OH00446</t>
  </si>
  <si>
    <t>1.398</t>
  </si>
  <si>
    <t>172.8</t>
  </si>
  <si>
    <t>Lake White</t>
  </si>
  <si>
    <t>5060002002699</t>
  </si>
  <si>
    <t>13451</t>
  </si>
  <si>
    <t>0.51</t>
  </si>
  <si>
    <t>5060002116</t>
  </si>
  <si>
    <t>14110</t>
  </si>
  <si>
    <t>LAKE MOHAWK DAM</t>
  </si>
  <si>
    <t>OH00467</t>
  </si>
  <si>
    <t>2.048</t>
  </si>
  <si>
    <t>313.9</t>
  </si>
  <si>
    <t>Lake Mohawk</t>
  </si>
  <si>
    <t>5040001002767</t>
  </si>
  <si>
    <t>COWAN LAKE DAM</t>
  </si>
  <si>
    <t>OH00500</t>
  </si>
  <si>
    <t>2.815</t>
  </si>
  <si>
    <t>Cowan Lake</t>
  </si>
  <si>
    <t>5090202002313</t>
  </si>
  <si>
    <t>14254</t>
  </si>
  <si>
    <t>5090202</t>
  </si>
  <si>
    <t>0.74</t>
  </si>
  <si>
    <t>5090202021</t>
  </si>
  <si>
    <t>14922</t>
  </si>
  <si>
    <t>FERGUSON UPGROUND RESERVOIR</t>
  </si>
  <si>
    <t>OH00520</t>
  </si>
  <si>
    <t>1.242</t>
  </si>
  <si>
    <t>280.4</t>
  </si>
  <si>
    <t>Ferguson Reservoir</t>
  </si>
  <si>
    <t>4100007001559</t>
  </si>
  <si>
    <t>BRESLER UPGROUND RESERVOIR</t>
  </si>
  <si>
    <t>OH00525</t>
  </si>
  <si>
    <t>2.311</t>
  </si>
  <si>
    <t>4100007001560</t>
  </si>
  <si>
    <t>ACTON LAKE DAM</t>
  </si>
  <si>
    <t>OH00575</t>
  </si>
  <si>
    <t>2.389</t>
  </si>
  <si>
    <t>263</t>
  </si>
  <si>
    <t>Acton Lake</t>
  </si>
  <si>
    <t>5080002001747</t>
  </si>
  <si>
    <t>13904</t>
  </si>
  <si>
    <t>5080002</t>
  </si>
  <si>
    <t>0.91</t>
  </si>
  <si>
    <t>5080002031</t>
  </si>
  <si>
    <t>14567</t>
  </si>
  <si>
    <t>GRAND LAKE ST. MARYS - WEST EMBANKMENT</t>
  </si>
  <si>
    <t>OH00580</t>
  </si>
  <si>
    <t>51.558</t>
  </si>
  <si>
    <t>869</t>
  </si>
  <si>
    <t>5120101001053</t>
  </si>
  <si>
    <t>11232</t>
  </si>
  <si>
    <t>4100004</t>
  </si>
  <si>
    <t>0.43</t>
  </si>
  <si>
    <t>4100004004</t>
  </si>
  <si>
    <t>11830</t>
  </si>
  <si>
    <t>WEST RESERVOIR DAM</t>
  </si>
  <si>
    <t>OH00585</t>
  </si>
  <si>
    <t>1.359</t>
  </si>
  <si>
    <t>301.4</t>
  </si>
  <si>
    <t>West Reservoir</t>
  </si>
  <si>
    <t>5040001003017</t>
  </si>
  <si>
    <t>EVANS LAKE DAM</t>
  </si>
  <si>
    <t>OH00631</t>
  </si>
  <si>
    <t>2.268</t>
  </si>
  <si>
    <t>1071</t>
  </si>
  <si>
    <t>Evans Lake</t>
  </si>
  <si>
    <t>5030103001857</t>
  </si>
  <si>
    <t>PINE LAKE DAM</t>
  </si>
  <si>
    <t>OH00632</t>
  </si>
  <si>
    <t>1.937</t>
  </si>
  <si>
    <t>1097</t>
  </si>
  <si>
    <t>Pine Lake</t>
  </si>
  <si>
    <t>5030103001877</t>
  </si>
  <si>
    <t>GUILFORD LAKE DAM</t>
  </si>
  <si>
    <t>OH00636</t>
  </si>
  <si>
    <t>1.328</t>
  </si>
  <si>
    <t>346.6</t>
  </si>
  <si>
    <t>Guilford Lake</t>
  </si>
  <si>
    <t>5030101010704</t>
  </si>
  <si>
    <t>KNOX LAKE DAM</t>
  </si>
  <si>
    <t>OH00638</t>
  </si>
  <si>
    <t>1.876</t>
  </si>
  <si>
    <t>335.3</t>
  </si>
  <si>
    <t>Knox Lake</t>
  </si>
  <si>
    <t>5040003004649</t>
  </si>
  <si>
    <t>KILLDEER UPGROUND RESERVOIR</t>
  </si>
  <si>
    <t>OH00645</t>
  </si>
  <si>
    <t>1.027</t>
  </si>
  <si>
    <t>Killdeer Upground Reservoir</t>
  </si>
  <si>
    <t>4100011002213</t>
  </si>
  <si>
    <t>WINGFOOT LAKE DAM</t>
  </si>
  <si>
    <t>OH00664</t>
  </si>
  <si>
    <t>1.568</t>
  </si>
  <si>
    <t>1147</t>
  </si>
  <si>
    <t>Wingfoot Lake</t>
  </si>
  <si>
    <t>4110002001456</t>
  </si>
  <si>
    <t>MOGADORE RESERVOIR DAM</t>
  </si>
  <si>
    <t>OH00665</t>
  </si>
  <si>
    <t>3.078</t>
  </si>
  <si>
    <t>1089</t>
  </si>
  <si>
    <t>Mogadore Reservoir</t>
  </si>
  <si>
    <t>4110002001447</t>
  </si>
  <si>
    <t>LAKE ROCKWELL DAM</t>
  </si>
  <si>
    <t>OH00668</t>
  </si>
  <si>
    <t>2.679</t>
  </si>
  <si>
    <t>Lake Rockwell</t>
  </si>
  <si>
    <t>4110002001355</t>
  </si>
  <si>
    <t>11662</t>
  </si>
  <si>
    <t>4110002</t>
  </si>
  <si>
    <t>1.21</t>
  </si>
  <si>
    <t>4110002010</t>
  </si>
  <si>
    <t>12283</t>
  </si>
  <si>
    <t>AURORA POND DAM</t>
  </si>
  <si>
    <t>OH00676</t>
  </si>
  <si>
    <t>1000</t>
  </si>
  <si>
    <t>Aurora Pond</t>
  </si>
  <si>
    <t>4110002001217</t>
  </si>
  <si>
    <t>KILLDEER WILDLIFE POND 27 SOUTHWEST CELL</t>
  </si>
  <si>
    <t>OH00731</t>
  </si>
  <si>
    <t>2.646</t>
  </si>
  <si>
    <t>Killdeer Wildlife Pond Number One</t>
  </si>
  <si>
    <t>4100011002201</t>
  </si>
  <si>
    <t>HOOVER DAM</t>
  </si>
  <si>
    <t>OH00737</t>
  </si>
  <si>
    <t>10.972</t>
  </si>
  <si>
    <t>Hoover Reservoir</t>
  </si>
  <si>
    <t>5060001002899</t>
  </si>
  <si>
    <t>16016</t>
  </si>
  <si>
    <t>0.96</t>
  </si>
  <si>
    <t>5060001025</t>
  </si>
  <si>
    <t>16713</t>
  </si>
  <si>
    <t>EAST BRANCH RESERVOIR DAM</t>
  </si>
  <si>
    <t>OH00755</t>
  </si>
  <si>
    <t>1.595</t>
  </si>
  <si>
    <t>1132</t>
  </si>
  <si>
    <t>East Branch Reservoir</t>
  </si>
  <si>
    <t>4110002001132</t>
  </si>
  <si>
    <t>11324</t>
  </si>
  <si>
    <t>1.03</t>
  </si>
  <si>
    <t>4110002011</t>
  </si>
  <si>
    <t>11925</t>
  </si>
  <si>
    <t>BRIDGE CREEK DAM</t>
  </si>
  <si>
    <t>OH00756</t>
  </si>
  <si>
    <t>5.753</t>
  </si>
  <si>
    <t>1125</t>
  </si>
  <si>
    <t>Akron City Reservoir</t>
  </si>
  <si>
    <t>4110002001182</t>
  </si>
  <si>
    <t>11325</t>
  </si>
  <si>
    <t>0.56</t>
  </si>
  <si>
    <t>4110002012</t>
  </si>
  <si>
    <t>11926</t>
  </si>
  <si>
    <t>CLEAR FORK RESERVOIR DAM</t>
  </si>
  <si>
    <t>OH00778</t>
  </si>
  <si>
    <t>3.909</t>
  </si>
  <si>
    <t>Clear Fork Reservoir</t>
  </si>
  <si>
    <t>5040002001300</t>
  </si>
  <si>
    <t>FINDLAY UPGROUND RESERVOIR NO. 2</t>
  </si>
  <si>
    <t>OH00782</t>
  </si>
  <si>
    <t>2.545</t>
  </si>
  <si>
    <t>246.3</t>
  </si>
  <si>
    <t>Findlay Upground Reservoir Number Two</t>
  </si>
  <si>
    <t>4100008000672</t>
  </si>
  <si>
    <t>CAESAR CREEK LAKE DAM</t>
  </si>
  <si>
    <t>CAESAR CREEK LAKE</t>
  </si>
  <si>
    <t>OH00927</t>
  </si>
  <si>
    <t>10.75</t>
  </si>
  <si>
    <t>5090202002562</t>
  </si>
  <si>
    <t>14259</t>
  </si>
  <si>
    <t>0.92</t>
  </si>
  <si>
    <t>5090202026</t>
  </si>
  <si>
    <t>14927</t>
  </si>
  <si>
    <t>WILLIAM H. HARSHA LAKE DAM</t>
  </si>
  <si>
    <t>WILLIAM H. HARSHA LAKE</t>
  </si>
  <si>
    <t>OH00929</t>
  </si>
  <si>
    <t>7.993</t>
  </si>
  <si>
    <t>William H Harsha Lake</t>
  </si>
  <si>
    <t>5090202002548</t>
  </si>
  <si>
    <t>14237</t>
  </si>
  <si>
    <t>1.49</t>
  </si>
  <si>
    <t>5090202003</t>
  </si>
  <si>
    <t>14904</t>
  </si>
  <si>
    <t>ALUM CREEK DAM</t>
  </si>
  <si>
    <t>ALUM CREEK LAKE</t>
  </si>
  <si>
    <t>OH00931</t>
  </si>
  <si>
    <t>12.96</t>
  </si>
  <si>
    <t>270.7</t>
  </si>
  <si>
    <t>Williams Lake</t>
  </si>
  <si>
    <t>5060001002881</t>
  </si>
  <si>
    <t>13309</t>
  </si>
  <si>
    <t>1.24</t>
  </si>
  <si>
    <t>5060001026</t>
  </si>
  <si>
    <t>13967</t>
  </si>
  <si>
    <t>RUSH CREEK STRUCTURE NO. VI-A</t>
  </si>
  <si>
    <t>OH01564</t>
  </si>
  <si>
    <t>1.103</t>
  </si>
  <si>
    <t>5030204005304</t>
  </si>
  <si>
    <t>12681</t>
  </si>
  <si>
    <t>5030204034</t>
  </si>
  <si>
    <t>13334</t>
  </si>
  <si>
    <t>Dam_name</t>
  </si>
  <si>
    <t>Other_dam_name</t>
  </si>
  <si>
    <t>Year_Cdompleted</t>
  </si>
  <si>
    <t>Reservoir_Age_Normalized</t>
  </si>
  <si>
    <t>Max_Discharge</t>
  </si>
  <si>
    <t>Max_Storage</t>
  </si>
  <si>
    <t>Max_Storage(ML)</t>
  </si>
  <si>
    <t>Max_Storage(ML)_logtrans</t>
  </si>
  <si>
    <t>Max_Storage(ML)_logtrans_standardized</t>
  </si>
  <si>
    <t>NID_Storage (cubic_feet)</t>
  </si>
  <si>
    <t>Surface_Area_(Sq.ft.)</t>
  </si>
  <si>
    <t>Surface_Area_(Sq.Mi.)</t>
  </si>
  <si>
    <t>Surface_Area_(Sq.meters)</t>
  </si>
  <si>
    <t>Surface_Area_(Sq. Kilometers)</t>
  </si>
  <si>
    <t>Drainage_Area_(Sq. Mi.)</t>
  </si>
  <si>
    <t>Drainage_Area_(Sq. km)</t>
  </si>
  <si>
    <t>Drainage_Area_(Acres)</t>
  </si>
  <si>
    <t>Drainage_Area_(Sq._ft.)</t>
  </si>
  <si>
    <t>Shoreline_Surface_Area_Ratio</t>
  </si>
  <si>
    <t>Shoreline_Surface_Area_Ratio_log_transformed</t>
  </si>
  <si>
    <t>Shoreline_Surface_Area_Ratio_log_transformed_standardized</t>
  </si>
  <si>
    <t>Reservoir_Perimeter (ft)</t>
  </si>
  <si>
    <t>Reservoir_Perimeter (miles)</t>
  </si>
  <si>
    <t>Lake_Volume_(cu._ft)</t>
  </si>
  <si>
    <t>Lake_Volume_(cu._meters)</t>
  </si>
  <si>
    <t>Lake_Volume_(cu._meters) in 10^6 m^3</t>
  </si>
  <si>
    <t>RFHP SPARROW_NIDID</t>
  </si>
  <si>
    <t>Permanent_ID</t>
  </si>
  <si>
    <t>E2RF1_ID</t>
  </si>
  <si>
    <t>Pasture_Normalized</t>
  </si>
  <si>
    <t>NIDStateFederal_USACE_DamsSurface_area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</si>
</sst>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0" fontId="0" fillId="0" borderId="0" xfId="0" applyFill="1"/>
    <xf numFmtId="0" fontId="0" fillId="0" borderId="0" xfId="0" applyFont="1" applyFill="1"/>
    <xf numFmtId="0" fontId="3" fillId="0" borderId="0" xfId="0" applyFont="1" applyFill="1"/>
    <xf numFmtId="0" fontId="0" fillId="0" borderId="0" xfId="0" applyNumberFormat="1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60"/>
  <sheetViews>
    <sheetView workbookViewId="0">
      <selection activeCell="A27" sqref="A26:A27"/>
    </sheetView>
  </sheetViews>
  <sheetFormatPr defaultRowHeight="15" x14ac:dyDescent="0.25"/>
  <cols>
    <col min="1" max="1" width="37.28515625" customWidth="1"/>
    <col min="2" max="2" width="30.7109375" customWidth="1"/>
    <col min="4" max="4" width="16.5703125" customWidth="1"/>
    <col min="5" max="5" width="15.7109375" customWidth="1"/>
    <col min="6" max="6" width="18.140625" customWidth="1"/>
    <col min="7" max="7" width="10.5703125" customWidth="1"/>
    <col min="8" max="8" width="24.85546875" customWidth="1"/>
    <col min="9" max="9" width="17.140625" customWidth="1"/>
    <col min="10" max="10" width="15" customWidth="1"/>
    <col min="11" max="11" width="12" customWidth="1"/>
    <col min="12" max="12" width="21.42578125" customWidth="1"/>
    <col min="13" max="13" width="20.28515625" customWidth="1"/>
    <col min="14" max="14" width="20" customWidth="1"/>
    <col min="15" max="15" width="21.85546875" customWidth="1"/>
    <col min="16" max="16" width="18.140625" bestFit="1" customWidth="1"/>
    <col min="18" max="18" width="20.140625" customWidth="1"/>
    <col min="19" max="19" width="19.42578125" customWidth="1"/>
    <col min="20" max="20" width="23.85546875" customWidth="1"/>
    <col min="21" max="21" width="22.42578125" customWidth="1"/>
    <col min="22" max="22" width="22.85546875" customWidth="1"/>
    <col min="23" max="23" width="23.85546875" customWidth="1"/>
    <col min="24" max="24" width="26.28515625" customWidth="1"/>
    <col min="25" max="25" width="28.5703125" customWidth="1"/>
    <col min="26" max="26" width="13.5703125" customWidth="1"/>
    <col min="27" max="27" width="38.28515625" customWidth="1"/>
    <col min="28" max="28" width="23.5703125" customWidth="1"/>
    <col min="29" max="29" width="41.7109375" customWidth="1"/>
    <col min="30" max="30" width="42.28515625" customWidth="1"/>
    <col min="31" max="31" width="14.42578125" customWidth="1"/>
    <col min="32" max="32" width="34.140625" customWidth="1"/>
    <col min="33" max="33" width="42.85546875" customWidth="1"/>
    <col min="34" max="34" width="33.140625" customWidth="1"/>
    <col min="35" max="35" width="24.140625" customWidth="1"/>
    <col min="36" max="36" width="27.42578125" customWidth="1"/>
    <col min="37" max="37" width="37.28515625" customWidth="1"/>
    <col min="38" max="38" width="10" customWidth="1"/>
    <col min="39" max="39" width="10.7109375" customWidth="1"/>
    <col min="40" max="40" width="28.42578125" customWidth="1"/>
    <col min="41" max="41" width="15.7109375" customWidth="1"/>
    <col min="42" max="42" width="8.42578125" customWidth="1"/>
    <col min="43" max="43" width="12.42578125" customWidth="1"/>
    <col min="44" max="44" width="8" customWidth="1"/>
    <col min="45" max="45" width="9.42578125" customWidth="1"/>
    <col min="46" max="46" width="12.42578125" customWidth="1"/>
    <col min="47" max="47" width="9" customWidth="1"/>
    <col min="48" max="48" width="10.7109375" customWidth="1"/>
    <col min="49" max="49" width="8.28515625" customWidth="1"/>
    <col min="50" max="50" width="7.85546875" customWidth="1"/>
    <col min="51" max="51" width="10" customWidth="1"/>
    <col min="53" max="53" width="11.85546875" customWidth="1"/>
    <col min="54" max="54" width="13.140625" customWidth="1"/>
    <col min="55" max="55" width="11.28515625" customWidth="1"/>
    <col min="56" max="56" width="9.28515625" customWidth="1"/>
    <col min="57" max="57" width="7.28515625" customWidth="1"/>
    <col min="59" max="59" width="9.140625" customWidth="1"/>
    <col min="60" max="60" width="10.7109375" customWidth="1"/>
    <col min="67" max="67" width="10.28515625" customWidth="1"/>
    <col min="68" max="68" width="10.85546875" customWidth="1"/>
    <col min="69" max="69" width="9.5703125" customWidth="1"/>
    <col min="71" max="71" width="9.85546875" customWidth="1"/>
    <col min="73" max="73" width="12.140625" customWidth="1"/>
    <col min="74" max="74" width="11.85546875" customWidth="1"/>
    <col min="75" max="75" width="12.7109375" customWidth="1"/>
    <col min="76" max="76" width="9.5703125" customWidth="1"/>
    <col min="77" max="77" width="10.28515625" customWidth="1"/>
    <col min="80" max="80" width="9.85546875" customWidth="1"/>
    <col min="82" max="82" width="10.7109375" customWidth="1"/>
    <col min="86" max="86" width="12.28515625" customWidth="1"/>
    <col min="87" max="87" width="11.85546875" customWidth="1"/>
    <col min="88" max="88" width="11" customWidth="1"/>
    <col min="89" max="89" width="10.42578125" customWidth="1"/>
    <col min="90" max="90" width="13" customWidth="1"/>
    <col min="91" max="91" width="11.7109375" customWidth="1"/>
    <col min="97" max="97" width="11.7109375" customWidth="1"/>
    <col min="99" max="99" width="30" customWidth="1"/>
  </cols>
  <sheetData>
    <row r="1" spans="1:99" s="2" customFormat="1" ht="17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2" t="s">
        <v>54</v>
      </c>
      <c r="BE1" s="2" t="s">
        <v>55</v>
      </c>
      <c r="BF1" s="2" t="s">
        <v>56</v>
      </c>
      <c r="BG1" s="2" t="s">
        <v>57</v>
      </c>
      <c r="BH1" s="2" t="s">
        <v>58</v>
      </c>
      <c r="BI1" s="2" t="s">
        <v>59</v>
      </c>
      <c r="BJ1" s="2" t="s">
        <v>60</v>
      </c>
      <c r="BK1" s="2" t="s">
        <v>61</v>
      </c>
      <c r="BL1" s="2" t="s">
        <v>62</v>
      </c>
      <c r="BM1" s="2" t="s">
        <v>63</v>
      </c>
      <c r="BN1" s="2" t="s">
        <v>64</v>
      </c>
      <c r="BO1" s="2" t="s">
        <v>65</v>
      </c>
      <c r="BP1" s="2" t="s">
        <v>66</v>
      </c>
      <c r="BQ1" s="2" t="s">
        <v>67</v>
      </c>
      <c r="BR1" s="2" t="s">
        <v>68</v>
      </c>
      <c r="BS1" s="2" t="s">
        <v>69</v>
      </c>
      <c r="BT1" s="2" t="s">
        <v>70</v>
      </c>
      <c r="BU1" s="2" t="s">
        <v>71</v>
      </c>
      <c r="BV1" s="2" t="s">
        <v>72</v>
      </c>
      <c r="BW1" s="2" t="s">
        <v>73</v>
      </c>
      <c r="BX1" s="2" t="s">
        <v>74</v>
      </c>
      <c r="BY1" s="2" t="s">
        <v>75</v>
      </c>
      <c r="BZ1" s="2" t="s">
        <v>76</v>
      </c>
      <c r="CA1" s="2" t="s">
        <v>77</v>
      </c>
      <c r="CB1" s="2" t="s">
        <v>78</v>
      </c>
      <c r="CC1" s="2" t="s">
        <v>79</v>
      </c>
      <c r="CD1" s="2" t="s">
        <v>80</v>
      </c>
      <c r="CE1" s="2" t="s">
        <v>81</v>
      </c>
      <c r="CF1" s="2" t="s">
        <v>82</v>
      </c>
      <c r="CG1" s="2" t="s">
        <v>83</v>
      </c>
      <c r="CH1" s="2" t="s">
        <v>84</v>
      </c>
      <c r="CI1" s="2" t="s">
        <v>85</v>
      </c>
      <c r="CJ1" s="2" t="s">
        <v>86</v>
      </c>
      <c r="CK1" s="2" t="s">
        <v>87</v>
      </c>
      <c r="CL1" s="2" t="s">
        <v>88</v>
      </c>
      <c r="CM1" s="2" t="s">
        <v>89</v>
      </c>
      <c r="CN1" s="2" t="s">
        <v>90</v>
      </c>
      <c r="CO1" s="2" t="s">
        <v>91</v>
      </c>
      <c r="CP1" s="2" t="s">
        <v>92</v>
      </c>
      <c r="CQ1" s="2" t="s">
        <v>93</v>
      </c>
      <c r="CR1" s="2" t="s">
        <v>94</v>
      </c>
      <c r="CS1" s="2" t="s">
        <v>95</v>
      </c>
      <c r="CT1" s="2" t="s">
        <v>96</v>
      </c>
      <c r="CU1" s="2" t="s">
        <v>97</v>
      </c>
    </row>
    <row r="2" spans="1:99" s="2" customFormat="1" ht="18.75" x14ac:dyDescent="0.35">
      <c r="E2" s="2" t="s">
        <v>98</v>
      </c>
      <c r="F2" s="2" t="s">
        <v>99</v>
      </c>
      <c r="G2" s="2" t="s">
        <v>99</v>
      </c>
      <c r="H2" s="3" t="s">
        <v>100</v>
      </c>
      <c r="I2" s="3" t="s">
        <v>101</v>
      </c>
      <c r="J2" s="3" t="s">
        <v>101</v>
      </c>
      <c r="K2" s="3" t="s">
        <v>101</v>
      </c>
      <c r="L2" s="2" t="s">
        <v>102</v>
      </c>
      <c r="M2" s="2" t="s">
        <v>103</v>
      </c>
      <c r="N2" s="2" t="s">
        <v>104</v>
      </c>
      <c r="O2" s="2" t="s">
        <v>105</v>
      </c>
      <c r="P2" s="2" t="s">
        <v>106</v>
      </c>
      <c r="Q2" s="2" t="s">
        <v>107</v>
      </c>
      <c r="R2" s="2" t="s">
        <v>108</v>
      </c>
      <c r="S2" s="2" t="s">
        <v>109</v>
      </c>
      <c r="T2" s="2" t="s">
        <v>110</v>
      </c>
      <c r="U2" s="2" t="s">
        <v>111</v>
      </c>
      <c r="V2" s="2" t="s">
        <v>112</v>
      </c>
      <c r="W2" s="2" t="s">
        <v>113</v>
      </c>
      <c r="X2" s="2" t="s">
        <v>114</v>
      </c>
      <c r="Y2" s="2" t="s">
        <v>115</v>
      </c>
      <c r="Z2" s="2" t="s">
        <v>116</v>
      </c>
      <c r="AA2" s="2" t="s">
        <v>117</v>
      </c>
      <c r="AB2" s="2" t="s">
        <v>118</v>
      </c>
      <c r="AC2" s="2" t="s">
        <v>119</v>
      </c>
      <c r="AD2" s="2" t="s">
        <v>120</v>
      </c>
      <c r="AE2" s="2" t="s">
        <v>121</v>
      </c>
      <c r="AF2" s="2" t="s">
        <v>122</v>
      </c>
      <c r="AG2" s="2" t="s">
        <v>123</v>
      </c>
      <c r="AH2" s="4" t="s">
        <v>124</v>
      </c>
      <c r="AI2" s="4" t="s">
        <v>125</v>
      </c>
      <c r="AJ2" s="4" t="s">
        <v>126</v>
      </c>
      <c r="AK2" s="4" t="s">
        <v>127</v>
      </c>
      <c r="AL2" s="2" t="s">
        <v>128</v>
      </c>
      <c r="AM2" s="2" t="s">
        <v>129</v>
      </c>
      <c r="AN2" s="2" t="s">
        <v>38</v>
      </c>
      <c r="AO2" s="2" t="s">
        <v>39</v>
      </c>
      <c r="AP2" s="2" t="s">
        <v>40</v>
      </c>
      <c r="AQ2" s="2" t="s">
        <v>41</v>
      </c>
      <c r="AR2" s="2" t="s">
        <v>42</v>
      </c>
      <c r="AS2" s="2" t="s">
        <v>43</v>
      </c>
      <c r="AT2" s="2" t="s">
        <v>44</v>
      </c>
      <c r="AU2" s="2" t="s">
        <v>45</v>
      </c>
      <c r="AV2" s="2" t="s">
        <v>46</v>
      </c>
      <c r="AW2" s="2" t="s">
        <v>47</v>
      </c>
      <c r="AX2" s="2" t="s">
        <v>48</v>
      </c>
      <c r="AY2" s="2" t="s">
        <v>49</v>
      </c>
      <c r="AZ2" s="2" t="s">
        <v>50</v>
      </c>
      <c r="BA2" s="2" t="s">
        <v>51</v>
      </c>
      <c r="BB2" s="2" t="s">
        <v>52</v>
      </c>
      <c r="BC2" s="2" t="s">
        <v>53</v>
      </c>
      <c r="BD2" s="2" t="s">
        <v>54</v>
      </c>
      <c r="BE2" s="2" t="s">
        <v>55</v>
      </c>
      <c r="BF2" s="2" t="s">
        <v>56</v>
      </c>
      <c r="BG2" s="2" t="s">
        <v>57</v>
      </c>
      <c r="BH2" s="2" t="s">
        <v>58</v>
      </c>
      <c r="BI2" s="2" t="s">
        <v>59</v>
      </c>
      <c r="BJ2" s="2" t="s">
        <v>60</v>
      </c>
      <c r="BK2" s="2" t="s">
        <v>61</v>
      </c>
      <c r="BL2" s="2" t="s">
        <v>62</v>
      </c>
      <c r="BM2" s="2" t="s">
        <v>63</v>
      </c>
      <c r="BN2" s="2" t="s">
        <v>64</v>
      </c>
      <c r="BO2" s="2" t="s">
        <v>65</v>
      </c>
      <c r="BP2" s="2" t="s">
        <v>66</v>
      </c>
      <c r="BQ2" s="2" t="s">
        <v>67</v>
      </c>
      <c r="BR2" s="2" t="s">
        <v>68</v>
      </c>
      <c r="BS2" s="2" t="s">
        <v>69</v>
      </c>
      <c r="BT2" s="2" t="s">
        <v>70</v>
      </c>
      <c r="BU2" s="2" t="s">
        <v>71</v>
      </c>
      <c r="BV2" s="2" t="s">
        <v>72</v>
      </c>
      <c r="BW2" s="2" t="s">
        <v>73</v>
      </c>
      <c r="BX2" s="2" t="s">
        <v>74</v>
      </c>
      <c r="BY2" s="2" t="s">
        <v>75</v>
      </c>
      <c r="BZ2" s="2" t="s">
        <v>76</v>
      </c>
      <c r="CA2" s="2" t="s">
        <v>77</v>
      </c>
      <c r="CB2" s="2" t="s">
        <v>78</v>
      </c>
      <c r="CC2" s="2" t="s">
        <v>79</v>
      </c>
      <c r="CD2" s="2" t="s">
        <v>80</v>
      </c>
      <c r="CE2" s="2" t="s">
        <v>81</v>
      </c>
      <c r="CF2" s="2" t="s">
        <v>82</v>
      </c>
      <c r="CG2" s="2" t="s">
        <v>83</v>
      </c>
      <c r="CH2" s="2" t="s">
        <v>84</v>
      </c>
      <c r="CI2" s="2" t="s">
        <v>85</v>
      </c>
      <c r="CJ2" s="2" t="s">
        <v>86</v>
      </c>
      <c r="CK2" s="2" t="s">
        <v>87</v>
      </c>
      <c r="CL2" s="2" t="s">
        <v>88</v>
      </c>
      <c r="CM2" s="2" t="s">
        <v>89</v>
      </c>
      <c r="CN2" s="2" t="s">
        <v>90</v>
      </c>
      <c r="CO2" s="2" t="s">
        <v>91</v>
      </c>
      <c r="CP2" s="2" t="s">
        <v>92</v>
      </c>
      <c r="CQ2" s="2" t="s">
        <v>93</v>
      </c>
      <c r="CR2" s="2" t="s">
        <v>94</v>
      </c>
      <c r="CS2" s="2" t="s">
        <v>95</v>
      </c>
      <c r="CT2" s="2" t="s">
        <v>96</v>
      </c>
      <c r="CU2" s="2" t="s">
        <v>130</v>
      </c>
    </row>
    <row r="3" spans="1:99" s="2" customFormat="1" x14ac:dyDescent="0.25">
      <c r="A3" s="2" t="s">
        <v>131</v>
      </c>
      <c r="B3" s="2" t="s">
        <v>132</v>
      </c>
      <c r="C3" s="2" t="s">
        <v>133</v>
      </c>
      <c r="D3" s="2">
        <v>1937</v>
      </c>
      <c r="E3" s="2">
        <f t="shared" ref="E3:E49" si="0">2015-D3</f>
        <v>78</v>
      </c>
      <c r="F3" s="2">
        <v>97</v>
      </c>
      <c r="G3" s="2">
        <v>113</v>
      </c>
      <c r="H3" s="2">
        <v>19000</v>
      </c>
      <c r="I3" s="2">
        <v>87700</v>
      </c>
      <c r="J3" s="2">
        <v>13500</v>
      </c>
      <c r="K3" s="2">
        <v>87700</v>
      </c>
      <c r="L3" s="2">
        <f t="shared" ref="L3:L60" si="1">K3*43559.9</f>
        <v>3820203230</v>
      </c>
      <c r="M3" s="2">
        <v>2600</v>
      </c>
      <c r="N3" s="2">
        <f t="shared" ref="N3:N60" si="2">M3*43560</f>
        <v>113256000</v>
      </c>
      <c r="O3" s="2">
        <f t="shared" ref="O3:O60" si="3">M3*0.0015625</f>
        <v>4.0625</v>
      </c>
      <c r="P3" s="2">
        <f t="shared" ref="P3:P60" si="4">M3*4046.86</f>
        <v>10521836</v>
      </c>
      <c r="Q3" s="2">
        <f t="shared" ref="Q3:Q60" si="5">M3*0.00404686</f>
        <v>10.521836</v>
      </c>
      <c r="R3" s="2">
        <v>197</v>
      </c>
      <c r="S3" s="2">
        <f t="shared" ref="S3:S60" si="6">R3*2.58999</f>
        <v>510.22802999999993</v>
      </c>
      <c r="T3" s="2">
        <f t="shared" ref="T3:T60" si="7">R3*640</f>
        <v>126080</v>
      </c>
      <c r="U3" s="2">
        <f t="shared" ref="U3:U60" si="8">R3*27880000</f>
        <v>5492360000</v>
      </c>
      <c r="V3" s="2">
        <v>62587.898930000003</v>
      </c>
      <c r="W3" s="2">
        <f t="shared" ref="W3:W60" si="9">V3*0.0003048</f>
        <v>19.076791593863998</v>
      </c>
      <c r="X3" s="2">
        <f t="shared" ref="X3:X60" si="10">V3*0.000189394</f>
        <v>11.85377252994842</v>
      </c>
      <c r="Y3" s="2">
        <f t="shared" ref="Y3:Y60" si="11">X3/(2*(SQRT(3.1416*O3)))</f>
        <v>1.6590308512781013</v>
      </c>
      <c r="Z3" s="2">
        <f t="shared" ref="Z3:Z60" si="12">L3/N3</f>
        <v>33.73069179557816</v>
      </c>
      <c r="AA3" s="2">
        <f t="shared" ref="AA3:AA60" si="13">W3/AK3</f>
        <v>1.1456170133439987</v>
      </c>
      <c r="AB3" s="2">
        <f t="shared" ref="AB3:AB60" si="14">3*Z3/AC3</f>
        <v>1.0432172720281905</v>
      </c>
      <c r="AC3" s="2">
        <v>97</v>
      </c>
      <c r="AD3" s="2">
        <f t="shared" ref="AD3:AD60" si="15">Z3/AC3</f>
        <v>0.34773909067606351</v>
      </c>
      <c r="AE3" s="2">
        <v>219.607</v>
      </c>
      <c r="AF3" s="2">
        <f t="shared" ref="AF3:AF60" si="16">T3/M3</f>
        <v>48.492307692307691</v>
      </c>
      <c r="AG3" s="2">
        <f t="shared" ref="AG3:AG60" si="17">50*Z3*SQRT(3.1416)*(SQRT(N3))^-1</f>
        <v>0.28089246371607385</v>
      </c>
      <c r="AH3" s="2">
        <f t="shared" ref="AH3:AH60" si="18">P3/AJ3</f>
        <v>0.63186696116617969</v>
      </c>
      <c r="AI3" s="2">
        <f t="shared" ref="AI3:AI60" si="19">J3*43559.9</f>
        <v>588058650</v>
      </c>
      <c r="AJ3" s="2">
        <f t="shared" ref="AJ3:AJ60" si="20">J3*1233.48</f>
        <v>16651980</v>
      </c>
      <c r="AK3" s="2">
        <f t="shared" ref="AK3:AK60" si="21">AJ3/10^6</f>
        <v>16.651979999999998</v>
      </c>
      <c r="AL3" s="2" t="s">
        <v>134</v>
      </c>
      <c r="AM3" s="2" t="s">
        <v>135</v>
      </c>
      <c r="AN3" s="2" t="s">
        <v>136</v>
      </c>
      <c r="AO3" s="2" t="s">
        <v>137</v>
      </c>
      <c r="AP3" s="2" t="s">
        <v>138</v>
      </c>
      <c r="AQ3" s="2" t="s">
        <v>139</v>
      </c>
      <c r="AR3" s="2" t="s">
        <v>140</v>
      </c>
      <c r="AS3" s="2">
        <v>1</v>
      </c>
      <c r="AT3" s="2" t="s">
        <v>141</v>
      </c>
      <c r="AU3" s="2" t="s">
        <v>142</v>
      </c>
      <c r="AV3" s="2">
        <v>7</v>
      </c>
      <c r="AW3" s="5">
        <v>41</v>
      </c>
      <c r="AX3" s="5">
        <v>56</v>
      </c>
      <c r="AY3" s="5">
        <v>3</v>
      </c>
      <c r="AZ3" s="5">
        <v>1.7</v>
      </c>
      <c r="BA3" s="5">
        <v>0.7</v>
      </c>
      <c r="BB3" s="5">
        <v>0.3</v>
      </c>
      <c r="BC3" s="5">
        <v>1.2</v>
      </c>
      <c r="BD3" s="5">
        <v>0.1</v>
      </c>
      <c r="BE3" s="5">
        <v>0.5</v>
      </c>
      <c r="BF3" s="5">
        <v>40.6</v>
      </c>
      <c r="BG3" s="5">
        <v>3.5</v>
      </c>
      <c r="BH3" s="5">
        <v>0.6</v>
      </c>
      <c r="BI3" s="2">
        <v>0</v>
      </c>
      <c r="BJ3" s="2">
        <v>0</v>
      </c>
      <c r="BK3" s="5">
        <v>26.5</v>
      </c>
      <c r="BL3" s="5">
        <v>24.4</v>
      </c>
      <c r="BM3" s="2">
        <v>0</v>
      </c>
      <c r="BN3" s="2">
        <v>0</v>
      </c>
      <c r="BO3" s="5">
        <v>26317</v>
      </c>
      <c r="BP3" s="5">
        <v>4624</v>
      </c>
      <c r="BQ3" s="5">
        <v>51</v>
      </c>
      <c r="BR3" s="5">
        <v>9</v>
      </c>
      <c r="BS3" s="5">
        <v>0.16</v>
      </c>
      <c r="BT3" s="5">
        <v>0.03</v>
      </c>
      <c r="BU3" s="5">
        <v>50506</v>
      </c>
      <c r="BV3" s="5">
        <v>97</v>
      </c>
      <c r="BW3" s="5">
        <v>0.3</v>
      </c>
      <c r="BX3" s="5">
        <v>457613</v>
      </c>
      <c r="BY3" s="5">
        <v>10603</v>
      </c>
      <c r="BZ3" s="5">
        <v>880</v>
      </c>
      <c r="CA3" s="5">
        <v>20</v>
      </c>
      <c r="CB3" s="5">
        <v>2.34</v>
      </c>
      <c r="CC3" s="5">
        <v>0.06</v>
      </c>
      <c r="CD3" s="5">
        <v>11</v>
      </c>
      <c r="CE3" s="5">
        <v>22</v>
      </c>
      <c r="CF3" s="5">
        <v>57</v>
      </c>
      <c r="CG3" s="5">
        <v>33</v>
      </c>
      <c r="CH3" s="5">
        <v>20</v>
      </c>
      <c r="CI3" s="5">
        <v>6</v>
      </c>
      <c r="CJ3" s="5">
        <v>14</v>
      </c>
      <c r="CK3" s="2">
        <v>0</v>
      </c>
      <c r="CL3" s="2">
        <v>0</v>
      </c>
      <c r="CM3" s="2">
        <v>0</v>
      </c>
      <c r="CN3" s="2">
        <v>0</v>
      </c>
      <c r="CO3" s="2">
        <v>0</v>
      </c>
      <c r="CP3" s="2">
        <v>0</v>
      </c>
      <c r="CQ3" s="5">
        <v>7</v>
      </c>
      <c r="CR3" s="5">
        <v>32</v>
      </c>
      <c r="CS3" s="5">
        <v>0.59472000000000003</v>
      </c>
      <c r="CT3" s="5">
        <v>0.17227000000000001</v>
      </c>
      <c r="CU3" s="2" t="s">
        <v>143</v>
      </c>
    </row>
    <row r="4" spans="1:99" s="2" customFormat="1" x14ac:dyDescent="0.25">
      <c r="A4" s="2" t="s">
        <v>144</v>
      </c>
      <c r="B4" s="2" t="s">
        <v>145</v>
      </c>
      <c r="C4" s="2" t="s">
        <v>146</v>
      </c>
      <c r="D4" s="2">
        <v>1936</v>
      </c>
      <c r="E4" s="2">
        <f t="shared" si="0"/>
        <v>79</v>
      </c>
      <c r="F4" s="2">
        <v>65</v>
      </c>
      <c r="G4" s="2">
        <v>87</v>
      </c>
      <c r="H4" s="2">
        <v>45800</v>
      </c>
      <c r="I4" s="2">
        <v>196000</v>
      </c>
      <c r="J4" s="2">
        <v>6000</v>
      </c>
      <c r="K4" s="2">
        <v>196000</v>
      </c>
      <c r="L4" s="2">
        <f t="shared" si="1"/>
        <v>8537740400</v>
      </c>
      <c r="M4" s="2">
        <v>900</v>
      </c>
      <c r="N4" s="2">
        <f t="shared" si="2"/>
        <v>39204000</v>
      </c>
      <c r="O4" s="2">
        <f t="shared" si="3"/>
        <v>1.40625</v>
      </c>
      <c r="P4" s="2">
        <f t="shared" si="4"/>
        <v>3642174</v>
      </c>
      <c r="Q4" s="2">
        <f t="shared" si="5"/>
        <v>3.6421740000000002</v>
      </c>
      <c r="R4" s="2">
        <v>842</v>
      </c>
      <c r="S4" s="2">
        <f t="shared" si="6"/>
        <v>2180.7715799999996</v>
      </c>
      <c r="T4" s="2">
        <f t="shared" si="7"/>
        <v>538880</v>
      </c>
      <c r="U4" s="2">
        <f t="shared" si="8"/>
        <v>23474960000</v>
      </c>
      <c r="V4" s="2">
        <v>103677.38919</v>
      </c>
      <c r="W4" s="2">
        <f t="shared" si="9"/>
        <v>31.600868225111999</v>
      </c>
      <c r="X4" s="2">
        <f t="shared" si="10"/>
        <v>19.635875448250861</v>
      </c>
      <c r="Y4" s="2">
        <f t="shared" si="11"/>
        <v>4.6710397290746686</v>
      </c>
      <c r="Z4" s="2">
        <f t="shared" si="12"/>
        <v>217.77727782879299</v>
      </c>
      <c r="AA4" s="2">
        <f t="shared" si="13"/>
        <v>4.2698798284949895</v>
      </c>
      <c r="AB4" s="2">
        <f t="shared" si="14"/>
        <v>10.051258976713523</v>
      </c>
      <c r="AC4" s="2">
        <v>65</v>
      </c>
      <c r="AD4" s="2">
        <f t="shared" si="15"/>
        <v>3.3504196589045074</v>
      </c>
      <c r="AE4" s="2">
        <v>958.77200000000005</v>
      </c>
      <c r="AF4" s="2">
        <f t="shared" si="16"/>
        <v>598.75555555555559</v>
      </c>
      <c r="AG4" s="2">
        <f t="shared" si="17"/>
        <v>3.0824271630149815</v>
      </c>
      <c r="AH4" s="2">
        <f t="shared" si="18"/>
        <v>0.49212715244673605</v>
      </c>
      <c r="AI4" s="2">
        <f t="shared" si="19"/>
        <v>261359400</v>
      </c>
      <c r="AJ4" s="2">
        <f t="shared" si="20"/>
        <v>7400880</v>
      </c>
      <c r="AK4" s="2">
        <f t="shared" si="21"/>
        <v>7.4008799999999999</v>
      </c>
      <c r="AL4" s="2" t="s">
        <v>147</v>
      </c>
      <c r="AM4" s="2" t="s">
        <v>148</v>
      </c>
      <c r="AN4" s="2" t="s">
        <v>135</v>
      </c>
      <c r="AO4" s="2" t="s">
        <v>149</v>
      </c>
      <c r="AP4" s="2" t="s">
        <v>150</v>
      </c>
      <c r="AQ4" s="2" t="s">
        <v>151</v>
      </c>
      <c r="AR4" s="2" t="s">
        <v>152</v>
      </c>
      <c r="AS4" s="2">
        <v>4</v>
      </c>
      <c r="AT4" s="2" t="s">
        <v>153</v>
      </c>
      <c r="AU4" s="2" t="s">
        <v>154</v>
      </c>
      <c r="AV4" s="2">
        <v>11</v>
      </c>
      <c r="AW4" s="5">
        <v>78</v>
      </c>
      <c r="AX4" s="5">
        <v>21</v>
      </c>
      <c r="AY4" s="5">
        <v>1</v>
      </c>
      <c r="AZ4" s="5">
        <v>2.4</v>
      </c>
      <c r="BA4" s="5">
        <v>0.5</v>
      </c>
      <c r="BB4" s="5">
        <v>0.1</v>
      </c>
      <c r="BC4" s="5">
        <v>0.9</v>
      </c>
      <c r="BD4" s="5">
        <v>0.1</v>
      </c>
      <c r="BE4" s="5">
        <v>0.4</v>
      </c>
      <c r="BF4" s="5">
        <v>57.3</v>
      </c>
      <c r="BG4" s="5">
        <v>2.7</v>
      </c>
      <c r="BH4" s="5">
        <v>1.4</v>
      </c>
      <c r="BI4" s="2">
        <v>0</v>
      </c>
      <c r="BJ4" s="2">
        <v>0</v>
      </c>
      <c r="BK4" s="5">
        <v>28.2</v>
      </c>
      <c r="BL4" s="5">
        <v>5.8</v>
      </c>
      <c r="BM4" s="2">
        <v>0</v>
      </c>
      <c r="BN4" s="5">
        <v>0.3</v>
      </c>
      <c r="BO4" s="5">
        <v>51128</v>
      </c>
      <c r="BP4" s="5">
        <v>9130</v>
      </c>
      <c r="BQ4" s="5">
        <v>26</v>
      </c>
      <c r="BR4" s="5">
        <v>5</v>
      </c>
      <c r="BS4" s="5">
        <v>7.0000000000000007E-2</v>
      </c>
      <c r="BT4" s="5">
        <v>0.01</v>
      </c>
      <c r="BU4" s="5">
        <v>89186</v>
      </c>
      <c r="BV4" s="5">
        <v>45</v>
      </c>
      <c r="BW4" s="5">
        <v>0.12</v>
      </c>
      <c r="BX4" s="5">
        <v>748074</v>
      </c>
      <c r="BY4" s="5">
        <v>23088</v>
      </c>
      <c r="BZ4" s="5">
        <v>380</v>
      </c>
      <c r="CA4" s="5">
        <v>12</v>
      </c>
      <c r="CB4" s="5">
        <v>0.88</v>
      </c>
      <c r="CC4" s="5">
        <v>0.03</v>
      </c>
      <c r="CD4" s="5">
        <v>11</v>
      </c>
      <c r="CE4" s="5">
        <v>19</v>
      </c>
      <c r="CF4" s="5">
        <v>16</v>
      </c>
      <c r="CG4" s="5">
        <v>12</v>
      </c>
      <c r="CH4" s="5">
        <v>44</v>
      </c>
      <c r="CI4" s="5">
        <v>16</v>
      </c>
      <c r="CJ4" s="5">
        <v>26</v>
      </c>
      <c r="CK4" s="2">
        <v>0</v>
      </c>
      <c r="CL4" s="2">
        <v>0</v>
      </c>
      <c r="CM4" s="2">
        <v>0</v>
      </c>
      <c r="CN4" s="2">
        <v>0</v>
      </c>
      <c r="CO4" s="2">
        <v>0</v>
      </c>
      <c r="CP4" s="2">
        <v>0</v>
      </c>
      <c r="CQ4" s="5">
        <v>12</v>
      </c>
      <c r="CR4" s="5">
        <v>43</v>
      </c>
      <c r="CS4" s="5">
        <v>0.73629</v>
      </c>
      <c r="CT4" s="5">
        <v>0.36303999999999997</v>
      </c>
      <c r="CU4" s="2" t="s">
        <v>143</v>
      </c>
    </row>
    <row r="5" spans="1:99" s="2" customFormat="1" x14ac:dyDescent="0.25">
      <c r="A5" s="2" t="s">
        <v>155</v>
      </c>
      <c r="B5" s="2" t="s">
        <v>156</v>
      </c>
      <c r="C5" s="2" t="s">
        <v>157</v>
      </c>
      <c r="D5" s="2">
        <v>1938</v>
      </c>
      <c r="E5" s="2">
        <f t="shared" si="0"/>
        <v>77</v>
      </c>
      <c r="F5" s="2">
        <v>56</v>
      </c>
      <c r="G5" s="2">
        <v>83</v>
      </c>
      <c r="H5" s="2">
        <v>123000</v>
      </c>
      <c r="I5" s="2">
        <v>203000</v>
      </c>
      <c r="J5" s="2">
        <v>1000</v>
      </c>
      <c r="K5" s="2">
        <v>203000</v>
      </c>
      <c r="L5" s="2">
        <f t="shared" si="1"/>
        <v>8842659700</v>
      </c>
      <c r="M5" s="2">
        <v>350</v>
      </c>
      <c r="N5" s="2">
        <f t="shared" si="2"/>
        <v>15246000</v>
      </c>
      <c r="O5" s="2">
        <f t="shared" si="3"/>
        <v>0.546875</v>
      </c>
      <c r="P5" s="2">
        <f t="shared" si="4"/>
        <v>1416401</v>
      </c>
      <c r="Q5" s="2">
        <f t="shared" si="5"/>
        <v>1.416401</v>
      </c>
      <c r="R5" s="2">
        <v>1405</v>
      </c>
      <c r="S5" s="2">
        <f t="shared" si="6"/>
        <v>3638.9359499999996</v>
      </c>
      <c r="T5" s="2">
        <f t="shared" si="7"/>
        <v>899200</v>
      </c>
      <c r="U5" s="2">
        <f t="shared" si="8"/>
        <v>39171400000</v>
      </c>
      <c r="W5" s="2">
        <f t="shared" si="9"/>
        <v>0</v>
      </c>
      <c r="X5" s="2">
        <f t="shared" si="10"/>
        <v>0</v>
      </c>
      <c r="Y5" s="2">
        <f t="shared" si="11"/>
        <v>0</v>
      </c>
      <c r="Z5" s="2">
        <f t="shared" si="12"/>
        <v>579.99866850321393</v>
      </c>
      <c r="AA5" s="2">
        <f t="shared" si="13"/>
        <v>0</v>
      </c>
      <c r="AB5" s="2">
        <f t="shared" si="14"/>
        <v>31.0713572412436</v>
      </c>
      <c r="AC5" s="2">
        <v>56</v>
      </c>
      <c r="AD5" s="2">
        <f t="shared" si="15"/>
        <v>10.357119080414535</v>
      </c>
      <c r="AE5" s="2" t="s">
        <v>135</v>
      </c>
      <c r="AF5" s="2">
        <f t="shared" si="16"/>
        <v>2569.1428571428573</v>
      </c>
      <c r="AG5" s="2">
        <f t="shared" si="17"/>
        <v>13.164200470506456</v>
      </c>
      <c r="AH5" s="2">
        <f t="shared" si="18"/>
        <v>1.1482966890423842</v>
      </c>
      <c r="AI5" s="2">
        <f t="shared" si="19"/>
        <v>43559900</v>
      </c>
      <c r="AJ5" s="2">
        <f t="shared" si="20"/>
        <v>1233480</v>
      </c>
      <c r="AK5" s="2">
        <f t="shared" si="21"/>
        <v>1.2334799999999999</v>
      </c>
      <c r="AL5" s="2" t="s">
        <v>135</v>
      </c>
      <c r="AM5" s="2" t="s">
        <v>135</v>
      </c>
      <c r="AN5" s="2" t="s">
        <v>135</v>
      </c>
      <c r="AO5" s="2" t="s">
        <v>135</v>
      </c>
      <c r="AP5" s="2" t="s">
        <v>135</v>
      </c>
      <c r="AQ5" s="2" t="s">
        <v>135</v>
      </c>
      <c r="AR5" s="2" t="s">
        <v>135</v>
      </c>
      <c r="AS5" s="2">
        <v>0</v>
      </c>
      <c r="AT5" s="2" t="s">
        <v>135</v>
      </c>
      <c r="AU5" s="2" t="s">
        <v>135</v>
      </c>
      <c r="AV5" s="2">
        <v>0</v>
      </c>
      <c r="AW5" s="2">
        <v>0</v>
      </c>
      <c r="AX5" s="2">
        <v>0</v>
      </c>
      <c r="AY5" s="2">
        <v>0</v>
      </c>
      <c r="AZ5" s="2">
        <v>0</v>
      </c>
      <c r="BA5" s="2">
        <v>0</v>
      </c>
      <c r="BB5" s="2">
        <v>0</v>
      </c>
      <c r="BC5" s="2">
        <v>0</v>
      </c>
      <c r="BD5" s="2">
        <v>0</v>
      </c>
      <c r="BE5" s="2">
        <v>0</v>
      </c>
      <c r="BF5" s="2">
        <v>0</v>
      </c>
      <c r="BG5" s="2">
        <v>0</v>
      </c>
      <c r="BH5" s="2">
        <v>0</v>
      </c>
      <c r="BI5" s="2">
        <v>0</v>
      </c>
      <c r="BJ5" s="2">
        <v>0</v>
      </c>
      <c r="BK5" s="2">
        <v>0</v>
      </c>
      <c r="BL5" s="2">
        <v>0</v>
      </c>
      <c r="BM5" s="2">
        <v>0</v>
      </c>
      <c r="BN5" s="2">
        <v>0</v>
      </c>
      <c r="BO5" s="2">
        <v>0</v>
      </c>
      <c r="BP5" s="2">
        <v>0</v>
      </c>
      <c r="BQ5" s="2">
        <v>0</v>
      </c>
      <c r="BR5" s="2">
        <v>0</v>
      </c>
      <c r="BS5" s="2">
        <v>0</v>
      </c>
      <c r="BT5" s="2">
        <v>0</v>
      </c>
      <c r="BU5" s="2">
        <v>0</v>
      </c>
      <c r="BV5" s="2">
        <v>0</v>
      </c>
      <c r="BW5" s="2">
        <v>0</v>
      </c>
      <c r="BX5" s="2">
        <v>0</v>
      </c>
      <c r="BY5" s="2">
        <v>0</v>
      </c>
      <c r="BZ5" s="2">
        <v>0</v>
      </c>
      <c r="CA5" s="2">
        <v>0</v>
      </c>
      <c r="CB5" s="2">
        <v>0</v>
      </c>
      <c r="CC5" s="2">
        <v>0</v>
      </c>
      <c r="CD5" s="2">
        <v>0</v>
      </c>
      <c r="CE5" s="2">
        <v>0</v>
      </c>
      <c r="CF5" s="2">
        <v>0</v>
      </c>
      <c r="CG5" s="2">
        <v>0</v>
      </c>
      <c r="CH5" s="2">
        <v>0</v>
      </c>
      <c r="CI5" s="2">
        <v>0</v>
      </c>
      <c r="CJ5" s="2">
        <v>0</v>
      </c>
      <c r="CK5" s="2">
        <v>0</v>
      </c>
      <c r="CL5" s="2">
        <v>0</v>
      </c>
      <c r="CM5" s="2">
        <v>0</v>
      </c>
      <c r="CN5" s="2">
        <v>0</v>
      </c>
      <c r="CO5" s="2">
        <v>0</v>
      </c>
      <c r="CP5" s="2">
        <v>0</v>
      </c>
      <c r="CQ5" s="2">
        <v>0</v>
      </c>
      <c r="CR5" s="2">
        <v>0</v>
      </c>
      <c r="CS5" s="2">
        <v>0</v>
      </c>
      <c r="CT5" s="2">
        <v>0</v>
      </c>
      <c r="CU5" s="2" t="s">
        <v>143</v>
      </c>
    </row>
    <row r="6" spans="1:99" s="2" customFormat="1" x14ac:dyDescent="0.25">
      <c r="A6" s="2" t="s">
        <v>158</v>
      </c>
      <c r="B6" s="2" t="s">
        <v>159</v>
      </c>
      <c r="C6" s="2" t="s">
        <v>160</v>
      </c>
      <c r="D6" s="2">
        <v>1936</v>
      </c>
      <c r="E6" s="2">
        <f t="shared" si="0"/>
        <v>79</v>
      </c>
      <c r="F6" s="2">
        <v>55</v>
      </c>
      <c r="G6" s="2">
        <v>64</v>
      </c>
      <c r="H6" s="2">
        <v>28000</v>
      </c>
      <c r="I6" s="2">
        <v>71700</v>
      </c>
      <c r="J6" s="2">
        <v>1700</v>
      </c>
      <c r="K6" s="2">
        <v>71700</v>
      </c>
      <c r="L6" s="2">
        <f t="shared" si="1"/>
        <v>3123244830</v>
      </c>
      <c r="M6" s="2">
        <v>420</v>
      </c>
      <c r="N6" s="2">
        <f t="shared" si="2"/>
        <v>18295200</v>
      </c>
      <c r="O6" s="2">
        <f t="shared" si="3"/>
        <v>0.65625</v>
      </c>
      <c r="P6" s="2">
        <f t="shared" si="4"/>
        <v>1699681.2</v>
      </c>
      <c r="Q6" s="2">
        <f t="shared" si="5"/>
        <v>1.6996812000000001</v>
      </c>
      <c r="R6" s="2">
        <v>300</v>
      </c>
      <c r="S6" s="2">
        <f t="shared" si="6"/>
        <v>776.99699999999996</v>
      </c>
      <c r="T6" s="2">
        <f t="shared" si="7"/>
        <v>192000</v>
      </c>
      <c r="U6" s="2">
        <f t="shared" si="8"/>
        <v>8364000000</v>
      </c>
      <c r="W6" s="2">
        <f t="shared" si="9"/>
        <v>0</v>
      </c>
      <c r="X6" s="2">
        <f t="shared" si="10"/>
        <v>0</v>
      </c>
      <c r="Y6" s="2">
        <f t="shared" si="11"/>
        <v>0</v>
      </c>
      <c r="Z6" s="2">
        <f t="shared" si="12"/>
        <v>170.71389380821199</v>
      </c>
      <c r="AA6" s="2">
        <f t="shared" si="13"/>
        <v>0</v>
      </c>
      <c r="AB6" s="2">
        <f t="shared" si="14"/>
        <v>9.3116669349933812</v>
      </c>
      <c r="AC6" s="2">
        <v>55</v>
      </c>
      <c r="AD6" s="2">
        <f t="shared" si="15"/>
        <v>3.1038889783311272</v>
      </c>
      <c r="AE6" s="2" t="s">
        <v>135</v>
      </c>
      <c r="AF6" s="2">
        <f t="shared" si="16"/>
        <v>457.14285714285717</v>
      </c>
      <c r="AG6" s="2">
        <f t="shared" si="17"/>
        <v>3.5370869504571942</v>
      </c>
      <c r="AH6" s="2">
        <f t="shared" si="18"/>
        <v>0.81056236873580056</v>
      </c>
      <c r="AI6" s="2">
        <f t="shared" si="19"/>
        <v>74051830</v>
      </c>
      <c r="AJ6" s="2">
        <f t="shared" si="20"/>
        <v>2096916</v>
      </c>
      <c r="AK6" s="2">
        <f t="shared" si="21"/>
        <v>2.0969159999999998</v>
      </c>
      <c r="AL6" s="2" t="s">
        <v>135</v>
      </c>
      <c r="AM6" s="2" t="s">
        <v>135</v>
      </c>
      <c r="AN6" s="2" t="s">
        <v>135</v>
      </c>
      <c r="AO6" s="2" t="s">
        <v>135</v>
      </c>
      <c r="AP6" s="2" t="s">
        <v>135</v>
      </c>
      <c r="AQ6" s="2" t="s">
        <v>135</v>
      </c>
      <c r="AR6" s="2" t="s">
        <v>135</v>
      </c>
      <c r="AS6" s="2">
        <v>0</v>
      </c>
      <c r="AT6" s="2" t="s">
        <v>135</v>
      </c>
      <c r="AU6" s="2" t="s">
        <v>135</v>
      </c>
      <c r="AV6" s="2">
        <v>0</v>
      </c>
      <c r="AW6" s="2">
        <v>0</v>
      </c>
      <c r="AX6" s="2">
        <v>0</v>
      </c>
      <c r="AY6" s="2">
        <v>0</v>
      </c>
      <c r="AZ6" s="2">
        <v>0</v>
      </c>
      <c r="BA6" s="2">
        <v>0</v>
      </c>
      <c r="BB6" s="2">
        <v>0</v>
      </c>
      <c r="BC6" s="2">
        <v>0</v>
      </c>
      <c r="BD6" s="2">
        <v>0</v>
      </c>
      <c r="BE6" s="2">
        <v>0</v>
      </c>
      <c r="BF6" s="2">
        <v>0</v>
      </c>
      <c r="BG6" s="2">
        <v>0</v>
      </c>
      <c r="BH6" s="2">
        <v>0</v>
      </c>
      <c r="BI6" s="2">
        <v>0</v>
      </c>
      <c r="BJ6" s="2">
        <v>0</v>
      </c>
      <c r="BK6" s="2">
        <v>0</v>
      </c>
      <c r="BL6" s="2">
        <v>0</v>
      </c>
      <c r="BM6" s="2">
        <v>0</v>
      </c>
      <c r="BN6" s="2">
        <v>0</v>
      </c>
      <c r="BO6" s="2">
        <v>0</v>
      </c>
      <c r="BP6" s="2">
        <v>0</v>
      </c>
      <c r="BQ6" s="2">
        <v>0</v>
      </c>
      <c r="BR6" s="2">
        <v>0</v>
      </c>
      <c r="BS6" s="2">
        <v>0</v>
      </c>
      <c r="BT6" s="2">
        <v>0</v>
      </c>
      <c r="BU6" s="2">
        <v>0</v>
      </c>
      <c r="BV6" s="2">
        <v>0</v>
      </c>
      <c r="BW6" s="2">
        <v>0</v>
      </c>
      <c r="BX6" s="2">
        <v>0</v>
      </c>
      <c r="BY6" s="2">
        <v>0</v>
      </c>
      <c r="BZ6" s="2">
        <v>0</v>
      </c>
      <c r="CA6" s="2">
        <v>0</v>
      </c>
      <c r="CB6" s="2">
        <v>0</v>
      </c>
      <c r="CC6" s="2">
        <v>0</v>
      </c>
      <c r="CD6" s="2">
        <v>0</v>
      </c>
      <c r="CE6" s="2">
        <v>0</v>
      </c>
      <c r="CF6" s="2">
        <v>0</v>
      </c>
      <c r="CG6" s="2">
        <v>0</v>
      </c>
      <c r="CH6" s="2">
        <v>0</v>
      </c>
      <c r="CI6" s="2">
        <v>0</v>
      </c>
      <c r="CJ6" s="2">
        <v>0</v>
      </c>
      <c r="CK6" s="2">
        <v>0</v>
      </c>
      <c r="CL6" s="2">
        <v>0</v>
      </c>
      <c r="CM6" s="2">
        <v>0</v>
      </c>
      <c r="CN6" s="2">
        <v>0</v>
      </c>
      <c r="CO6" s="2">
        <v>0</v>
      </c>
      <c r="CP6" s="2">
        <v>0</v>
      </c>
      <c r="CQ6" s="2">
        <v>0</v>
      </c>
      <c r="CR6" s="2">
        <v>0</v>
      </c>
      <c r="CS6" s="2">
        <v>0</v>
      </c>
      <c r="CT6" s="2">
        <v>0</v>
      </c>
      <c r="CU6" s="2" t="s">
        <v>143</v>
      </c>
    </row>
    <row r="7" spans="1:99" s="2" customFormat="1" x14ac:dyDescent="0.25">
      <c r="A7" s="2" t="s">
        <v>161</v>
      </c>
      <c r="B7" s="2" t="s">
        <v>162</v>
      </c>
      <c r="C7" s="2" t="s">
        <v>163</v>
      </c>
      <c r="D7" s="2">
        <v>1936</v>
      </c>
      <c r="E7" s="2">
        <f t="shared" si="0"/>
        <v>79</v>
      </c>
      <c r="F7" s="2">
        <v>55</v>
      </c>
      <c r="G7" s="2">
        <v>65</v>
      </c>
      <c r="H7" s="2">
        <v>12800</v>
      </c>
      <c r="I7" s="2">
        <v>49700</v>
      </c>
      <c r="J7" s="2">
        <v>23600</v>
      </c>
      <c r="K7" s="2">
        <v>49700</v>
      </c>
      <c r="L7" s="2">
        <f t="shared" si="1"/>
        <v>2164927030</v>
      </c>
      <c r="M7" s="2">
        <v>1540</v>
      </c>
      <c r="N7" s="2">
        <f t="shared" si="2"/>
        <v>67082400</v>
      </c>
      <c r="O7" s="2">
        <f t="shared" si="3"/>
        <v>2.40625</v>
      </c>
      <c r="P7" s="2">
        <f t="shared" si="4"/>
        <v>6232164.4000000004</v>
      </c>
      <c r="Q7" s="2">
        <f t="shared" si="5"/>
        <v>6.2321644000000003</v>
      </c>
      <c r="R7" s="2">
        <v>70</v>
      </c>
      <c r="S7" s="2">
        <f t="shared" si="6"/>
        <v>181.29929999999999</v>
      </c>
      <c r="T7" s="2">
        <f t="shared" si="7"/>
        <v>44800</v>
      </c>
      <c r="U7" s="2">
        <f t="shared" si="8"/>
        <v>1951600000</v>
      </c>
      <c r="V7" s="2">
        <v>153599.80621000001</v>
      </c>
      <c r="W7" s="2">
        <f t="shared" si="9"/>
        <v>46.817220932807999</v>
      </c>
      <c r="X7" s="2">
        <f t="shared" si="10"/>
        <v>29.090881697336744</v>
      </c>
      <c r="Y7" s="2">
        <f t="shared" si="11"/>
        <v>5.2903093854020247</v>
      </c>
      <c r="Z7" s="2">
        <f t="shared" si="12"/>
        <v>32.272653184739958</v>
      </c>
      <c r="AA7" s="2">
        <f t="shared" si="13"/>
        <v>1.6082794597401977</v>
      </c>
      <c r="AB7" s="2">
        <f t="shared" si="14"/>
        <v>1.7603265373494521</v>
      </c>
      <c r="AC7" s="2">
        <v>55</v>
      </c>
      <c r="AD7" s="2">
        <f t="shared" si="15"/>
        <v>0.5867755124498174</v>
      </c>
      <c r="AE7" s="2" t="s">
        <v>135</v>
      </c>
      <c r="AF7" s="2">
        <f t="shared" si="16"/>
        <v>29.09090909090909</v>
      </c>
      <c r="AG7" s="2">
        <f t="shared" si="17"/>
        <v>0.34920127714849375</v>
      </c>
      <c r="AH7" s="2">
        <f t="shared" si="18"/>
        <v>0.21408921321129198</v>
      </c>
      <c r="AI7" s="2">
        <f t="shared" si="19"/>
        <v>1028013640</v>
      </c>
      <c r="AJ7" s="2">
        <f t="shared" si="20"/>
        <v>29110128</v>
      </c>
      <c r="AK7" s="2">
        <f t="shared" si="21"/>
        <v>29.110128</v>
      </c>
      <c r="AL7" s="2" t="s">
        <v>164</v>
      </c>
      <c r="AM7" s="2" t="s">
        <v>165</v>
      </c>
      <c r="AN7" s="2" t="s">
        <v>166</v>
      </c>
      <c r="AO7" s="2" t="s">
        <v>167</v>
      </c>
      <c r="AP7" s="2" t="s">
        <v>135</v>
      </c>
      <c r="AQ7" s="2" t="s">
        <v>135</v>
      </c>
      <c r="AR7" s="2" t="s">
        <v>135</v>
      </c>
      <c r="AS7" s="2">
        <v>0</v>
      </c>
      <c r="AT7" s="2" t="s">
        <v>135</v>
      </c>
      <c r="AU7" s="2" t="s">
        <v>135</v>
      </c>
      <c r="AV7" s="2">
        <v>0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2">
        <v>0</v>
      </c>
      <c r="BJ7" s="2">
        <v>0</v>
      </c>
      <c r="BK7" s="2">
        <v>0</v>
      </c>
      <c r="BL7" s="2">
        <v>0</v>
      </c>
      <c r="BM7" s="2">
        <v>0</v>
      </c>
      <c r="BN7" s="2">
        <v>0</v>
      </c>
      <c r="BO7" s="2">
        <v>0</v>
      </c>
      <c r="BP7" s="2">
        <v>0</v>
      </c>
      <c r="BQ7" s="2">
        <v>0</v>
      </c>
      <c r="BR7" s="2">
        <v>0</v>
      </c>
      <c r="BS7" s="2">
        <v>0</v>
      </c>
      <c r="BT7" s="2">
        <v>0</v>
      </c>
      <c r="BU7" s="2">
        <v>0</v>
      </c>
      <c r="BV7" s="2">
        <v>0</v>
      </c>
      <c r="BW7" s="2">
        <v>0</v>
      </c>
      <c r="BX7" s="2">
        <v>0</v>
      </c>
      <c r="BY7" s="2">
        <v>0</v>
      </c>
      <c r="BZ7" s="2">
        <v>0</v>
      </c>
      <c r="CA7" s="2">
        <v>0</v>
      </c>
      <c r="CB7" s="2">
        <v>0</v>
      </c>
      <c r="CC7" s="2">
        <v>0</v>
      </c>
      <c r="CD7" s="2">
        <v>0</v>
      </c>
      <c r="CE7" s="2">
        <v>0</v>
      </c>
      <c r="CF7" s="2">
        <v>0</v>
      </c>
      <c r="CG7" s="2">
        <v>0</v>
      </c>
      <c r="CH7" s="2">
        <v>0</v>
      </c>
      <c r="CI7" s="2">
        <v>0</v>
      </c>
      <c r="CJ7" s="2">
        <v>0</v>
      </c>
      <c r="CK7" s="2">
        <v>0</v>
      </c>
      <c r="CL7" s="2">
        <v>0</v>
      </c>
      <c r="CM7" s="2">
        <v>0</v>
      </c>
      <c r="CN7" s="2">
        <v>0</v>
      </c>
      <c r="CO7" s="2">
        <v>0</v>
      </c>
      <c r="CP7" s="2">
        <v>0</v>
      </c>
      <c r="CQ7" s="2">
        <v>0</v>
      </c>
      <c r="CR7" s="2">
        <v>0</v>
      </c>
      <c r="CS7" s="2">
        <v>0</v>
      </c>
      <c r="CT7" s="2">
        <v>0</v>
      </c>
      <c r="CU7" s="2" t="s">
        <v>143</v>
      </c>
    </row>
    <row r="8" spans="1:99" s="2" customFormat="1" x14ac:dyDescent="0.25">
      <c r="A8" s="2" t="s">
        <v>168</v>
      </c>
      <c r="B8" s="2" t="s">
        <v>169</v>
      </c>
      <c r="C8" s="2" t="s">
        <v>170</v>
      </c>
      <c r="D8" s="2">
        <v>1960</v>
      </c>
      <c r="E8" s="2">
        <f t="shared" si="0"/>
        <v>55</v>
      </c>
      <c r="F8" s="2">
        <v>90</v>
      </c>
      <c r="G8" s="2">
        <v>118</v>
      </c>
      <c r="H8" s="2">
        <v>89700</v>
      </c>
      <c r="I8" s="2">
        <v>274000</v>
      </c>
      <c r="J8" s="2">
        <v>17500</v>
      </c>
      <c r="K8" s="2">
        <v>274000</v>
      </c>
      <c r="L8" s="2">
        <f t="shared" si="1"/>
        <v>11935412600</v>
      </c>
      <c r="M8" s="2">
        <v>1560</v>
      </c>
      <c r="N8" s="2">
        <f t="shared" si="2"/>
        <v>67953600</v>
      </c>
      <c r="O8" s="2">
        <f t="shared" si="3"/>
        <v>2.4375</v>
      </c>
      <c r="P8" s="2">
        <f t="shared" si="4"/>
        <v>6313101.6000000006</v>
      </c>
      <c r="Q8" s="2">
        <f t="shared" si="5"/>
        <v>6.3131016000000004</v>
      </c>
      <c r="R8" s="2">
        <v>742</v>
      </c>
      <c r="S8" s="2">
        <f t="shared" si="6"/>
        <v>1921.7725799999998</v>
      </c>
      <c r="T8" s="2">
        <f t="shared" si="7"/>
        <v>474880</v>
      </c>
      <c r="U8" s="2">
        <f t="shared" si="8"/>
        <v>20686960000</v>
      </c>
      <c r="V8" s="2">
        <v>119635.74309</v>
      </c>
      <c r="W8" s="2">
        <f t="shared" si="9"/>
        <v>36.464974493831996</v>
      </c>
      <c r="X8" s="2">
        <f t="shared" si="10"/>
        <v>22.658291926787463</v>
      </c>
      <c r="Y8" s="2">
        <f t="shared" si="11"/>
        <v>4.0940148716159728</v>
      </c>
      <c r="Z8" s="2">
        <f t="shared" si="12"/>
        <v>175.64062242471334</v>
      </c>
      <c r="AA8" s="2">
        <f t="shared" si="13"/>
        <v>1.6892959984912372</v>
      </c>
      <c r="AB8" s="2">
        <f t="shared" si="14"/>
        <v>5.8546874141571115</v>
      </c>
      <c r="AC8" s="2">
        <v>90</v>
      </c>
      <c r="AD8" s="2">
        <f t="shared" si="15"/>
        <v>1.9515624713857038</v>
      </c>
      <c r="AE8" s="2">
        <v>1005.94</v>
      </c>
      <c r="AF8" s="2">
        <f t="shared" si="16"/>
        <v>304.41025641025641</v>
      </c>
      <c r="AG8" s="2">
        <f t="shared" si="17"/>
        <v>1.8882703821678823</v>
      </c>
      <c r="AH8" s="2">
        <f t="shared" si="18"/>
        <v>0.29246413631120316</v>
      </c>
      <c r="AI8" s="2">
        <f t="shared" si="19"/>
        <v>762298250</v>
      </c>
      <c r="AJ8" s="2">
        <f t="shared" si="20"/>
        <v>21585900</v>
      </c>
      <c r="AK8" s="2">
        <f t="shared" si="21"/>
        <v>21.585899999999999</v>
      </c>
      <c r="AL8" s="2" t="s">
        <v>171</v>
      </c>
      <c r="AM8" s="2" t="s">
        <v>172</v>
      </c>
      <c r="AN8" s="2" t="s">
        <v>173</v>
      </c>
      <c r="AO8" s="2" t="s">
        <v>174</v>
      </c>
      <c r="AP8" s="2" t="s">
        <v>175</v>
      </c>
      <c r="AQ8" s="2" t="s">
        <v>176</v>
      </c>
      <c r="AR8" s="2" t="s">
        <v>177</v>
      </c>
      <c r="AS8" s="2">
        <v>3</v>
      </c>
      <c r="AT8" s="2" t="s">
        <v>178</v>
      </c>
      <c r="AU8" s="2" t="s">
        <v>179</v>
      </c>
      <c r="AV8" s="2">
        <v>11</v>
      </c>
      <c r="AW8" s="5">
        <v>81</v>
      </c>
      <c r="AX8" s="5">
        <v>18</v>
      </c>
      <c r="AY8" s="5">
        <v>1</v>
      </c>
      <c r="AZ8" s="5">
        <v>1.1000000000000001</v>
      </c>
      <c r="BA8" s="5">
        <v>0.5</v>
      </c>
      <c r="BB8" s="5">
        <v>0.8</v>
      </c>
      <c r="BC8" s="5">
        <v>1.8</v>
      </c>
      <c r="BD8" s="5">
        <v>0.3</v>
      </c>
      <c r="BE8" s="5">
        <v>0.7</v>
      </c>
      <c r="BF8" s="5">
        <v>30.3</v>
      </c>
      <c r="BG8" s="5">
        <v>1</v>
      </c>
      <c r="BH8" s="5">
        <v>0.2</v>
      </c>
      <c r="BI8" s="2">
        <v>0</v>
      </c>
      <c r="BJ8" s="2">
        <v>0</v>
      </c>
      <c r="BK8" s="5">
        <v>28.6</v>
      </c>
      <c r="BL8" s="5">
        <v>34.700000000000003</v>
      </c>
      <c r="BM8" s="2">
        <v>0</v>
      </c>
      <c r="BN8" s="2">
        <v>0</v>
      </c>
      <c r="BO8" s="5">
        <v>86301</v>
      </c>
      <c r="BP8" s="5">
        <v>13668</v>
      </c>
      <c r="BQ8" s="5">
        <v>39</v>
      </c>
      <c r="BR8" s="5">
        <v>6</v>
      </c>
      <c r="BS8" s="5">
        <v>0.11</v>
      </c>
      <c r="BT8" s="5">
        <v>0.02</v>
      </c>
      <c r="BU8" s="5">
        <v>155304</v>
      </c>
      <c r="BV8" s="5">
        <v>70</v>
      </c>
      <c r="BW8" s="5">
        <v>0.21</v>
      </c>
      <c r="BX8" s="5">
        <v>2138291</v>
      </c>
      <c r="BY8" s="5">
        <v>113786</v>
      </c>
      <c r="BZ8" s="5">
        <v>970</v>
      </c>
      <c r="CA8" s="5">
        <v>52</v>
      </c>
      <c r="CB8" s="5">
        <v>2.4</v>
      </c>
      <c r="CC8" s="5">
        <v>0.14000000000000001</v>
      </c>
      <c r="CD8" s="5">
        <v>13</v>
      </c>
      <c r="CE8" s="5">
        <v>14</v>
      </c>
      <c r="CF8" s="5">
        <v>50</v>
      </c>
      <c r="CG8" s="5">
        <v>21</v>
      </c>
      <c r="CH8" s="5">
        <v>19</v>
      </c>
      <c r="CI8" s="5">
        <v>4</v>
      </c>
      <c r="CJ8" s="5">
        <v>6</v>
      </c>
      <c r="CK8" s="2">
        <v>0</v>
      </c>
      <c r="CL8" s="2">
        <v>0</v>
      </c>
      <c r="CM8" s="2">
        <v>0</v>
      </c>
      <c r="CN8" s="2">
        <v>0</v>
      </c>
      <c r="CO8" s="2">
        <v>0</v>
      </c>
      <c r="CP8" s="2">
        <v>0</v>
      </c>
      <c r="CQ8" s="5">
        <v>14</v>
      </c>
      <c r="CR8" s="5">
        <v>59</v>
      </c>
      <c r="CS8" s="5">
        <v>0.76609000000000005</v>
      </c>
      <c r="CT8" s="5">
        <v>0.40237000000000001</v>
      </c>
      <c r="CU8" s="2" t="s">
        <v>143</v>
      </c>
    </row>
    <row r="9" spans="1:99" s="2" customFormat="1" x14ac:dyDescent="0.25">
      <c r="A9" s="2" t="s">
        <v>180</v>
      </c>
      <c r="B9" s="2" t="s">
        <v>181</v>
      </c>
      <c r="C9" s="2" t="s">
        <v>182</v>
      </c>
      <c r="D9" s="2">
        <v>1968</v>
      </c>
      <c r="E9" s="2">
        <f t="shared" si="0"/>
        <v>47</v>
      </c>
      <c r="F9" s="2">
        <v>81</v>
      </c>
      <c r="G9" s="2">
        <v>93</v>
      </c>
      <c r="H9" s="2">
        <v>117000</v>
      </c>
      <c r="I9" s="2">
        <v>102540</v>
      </c>
      <c r="J9" s="2">
        <v>21030</v>
      </c>
      <c r="K9" s="2">
        <v>102540</v>
      </c>
      <c r="L9" s="2">
        <f t="shared" si="1"/>
        <v>4466632146</v>
      </c>
      <c r="M9" s="2">
        <v>1277</v>
      </c>
      <c r="N9" s="2">
        <f t="shared" si="2"/>
        <v>55626120</v>
      </c>
      <c r="O9" s="2">
        <f t="shared" si="3"/>
        <v>1.9953125</v>
      </c>
      <c r="P9" s="2">
        <f t="shared" si="4"/>
        <v>5167840.22</v>
      </c>
      <c r="Q9" s="2">
        <f t="shared" si="5"/>
        <v>5.1678402200000004</v>
      </c>
      <c r="R9" s="2">
        <v>277</v>
      </c>
      <c r="S9" s="2">
        <f t="shared" si="6"/>
        <v>717.42722999999989</v>
      </c>
      <c r="T9" s="2">
        <f t="shared" si="7"/>
        <v>177280</v>
      </c>
      <c r="U9" s="2">
        <f t="shared" si="8"/>
        <v>7722760000</v>
      </c>
      <c r="V9" s="2">
        <v>80105.224587999997</v>
      </c>
      <c r="W9" s="2">
        <f t="shared" si="9"/>
        <v>24.416072454422398</v>
      </c>
      <c r="X9" s="2">
        <f t="shared" si="10"/>
        <v>15.171448905619672</v>
      </c>
      <c r="Y9" s="2">
        <f t="shared" si="11"/>
        <v>3.0298153210236229</v>
      </c>
      <c r="Z9" s="2">
        <f t="shared" si="12"/>
        <v>80.297388097534039</v>
      </c>
      <c r="AA9" s="2">
        <f t="shared" si="13"/>
        <v>0.9412487668861399</v>
      </c>
      <c r="AB9" s="2">
        <f t="shared" si="14"/>
        <v>2.9739773369457048</v>
      </c>
      <c r="AC9" s="2">
        <v>81</v>
      </c>
      <c r="AD9" s="2">
        <f t="shared" si="15"/>
        <v>0.99132577898190177</v>
      </c>
      <c r="AE9" s="2">
        <v>282.38</v>
      </c>
      <c r="AF9" s="2">
        <f t="shared" si="16"/>
        <v>138.82537196554424</v>
      </c>
      <c r="AG9" s="2">
        <f t="shared" si="17"/>
        <v>0.95412985031741915</v>
      </c>
      <c r="AH9" s="2">
        <f t="shared" si="18"/>
        <v>0.19922218217609189</v>
      </c>
      <c r="AI9" s="2">
        <f t="shared" si="19"/>
        <v>916064697</v>
      </c>
      <c r="AJ9" s="2">
        <f t="shared" si="20"/>
        <v>25940084.400000002</v>
      </c>
      <c r="AK9" s="2">
        <f t="shared" si="21"/>
        <v>25.940084400000003</v>
      </c>
      <c r="AL9" s="2" t="s">
        <v>183</v>
      </c>
      <c r="AM9" s="2" t="s">
        <v>184</v>
      </c>
      <c r="AN9" s="2" t="s">
        <v>185</v>
      </c>
      <c r="AO9" s="2" t="s">
        <v>186</v>
      </c>
      <c r="AP9" s="2" t="s">
        <v>187</v>
      </c>
      <c r="AQ9" s="2" t="s">
        <v>188</v>
      </c>
      <c r="AR9" s="2" t="s">
        <v>189</v>
      </c>
      <c r="AS9" s="2">
        <v>3</v>
      </c>
      <c r="AT9" s="2" t="s">
        <v>190</v>
      </c>
      <c r="AU9" s="2" t="s">
        <v>191</v>
      </c>
      <c r="AV9" s="2">
        <v>6</v>
      </c>
      <c r="AW9" s="5">
        <v>81</v>
      </c>
      <c r="AX9" s="5">
        <v>19</v>
      </c>
      <c r="AY9" s="2">
        <v>0</v>
      </c>
      <c r="AZ9" s="5">
        <v>1</v>
      </c>
      <c r="BA9" s="5">
        <v>0.3</v>
      </c>
      <c r="BB9" s="5">
        <v>1.1000000000000001</v>
      </c>
      <c r="BC9" s="5">
        <v>1.1000000000000001</v>
      </c>
      <c r="BD9" s="5">
        <v>0.1</v>
      </c>
      <c r="BE9" s="5">
        <v>0.5</v>
      </c>
      <c r="BF9" s="5">
        <v>5.5</v>
      </c>
      <c r="BG9" s="2">
        <v>0</v>
      </c>
      <c r="BH9" s="2">
        <v>0</v>
      </c>
      <c r="BI9" s="2">
        <v>0</v>
      </c>
      <c r="BJ9" s="2">
        <v>0</v>
      </c>
      <c r="BK9" s="5">
        <v>12.3</v>
      </c>
      <c r="BL9" s="5">
        <v>78</v>
      </c>
      <c r="BM9" s="2">
        <v>0</v>
      </c>
      <c r="BN9" s="2">
        <v>0</v>
      </c>
      <c r="BO9" s="5">
        <v>22349</v>
      </c>
      <c r="BP9" s="5">
        <v>3182</v>
      </c>
      <c r="BQ9" s="5">
        <v>34</v>
      </c>
      <c r="BR9" s="5">
        <v>5</v>
      </c>
      <c r="BS9" s="5">
        <v>0.1</v>
      </c>
      <c r="BT9" s="5">
        <v>0.01</v>
      </c>
      <c r="BU9" s="5">
        <v>40089</v>
      </c>
      <c r="BV9" s="5">
        <v>60</v>
      </c>
      <c r="BW9" s="5">
        <v>0.18</v>
      </c>
      <c r="BX9" s="5">
        <v>1546890</v>
      </c>
      <c r="BY9" s="5">
        <v>47122</v>
      </c>
      <c r="BZ9" s="5">
        <v>2330</v>
      </c>
      <c r="CA9" s="5">
        <v>71</v>
      </c>
      <c r="CB9" s="5">
        <v>6.24</v>
      </c>
      <c r="CC9" s="5">
        <v>0.2</v>
      </c>
      <c r="CD9" s="5">
        <v>3</v>
      </c>
      <c r="CE9" s="5">
        <v>7</v>
      </c>
      <c r="CF9" s="5">
        <v>84</v>
      </c>
      <c r="CG9" s="5">
        <v>65</v>
      </c>
      <c r="CH9" s="5">
        <v>10</v>
      </c>
      <c r="CI9" s="2">
        <v>0</v>
      </c>
      <c r="CJ9" s="5">
        <v>2</v>
      </c>
      <c r="CK9" s="2">
        <v>0</v>
      </c>
      <c r="CL9" s="2">
        <v>0</v>
      </c>
      <c r="CM9" s="2">
        <v>0</v>
      </c>
      <c r="CN9" s="2">
        <v>0</v>
      </c>
      <c r="CO9" s="2">
        <v>0</v>
      </c>
      <c r="CP9" s="2">
        <v>0</v>
      </c>
      <c r="CQ9" s="5">
        <v>3</v>
      </c>
      <c r="CR9" s="5">
        <v>25</v>
      </c>
      <c r="CS9" s="5">
        <v>0.76512999999999998</v>
      </c>
      <c r="CT9" s="5">
        <v>0.56072999999999995</v>
      </c>
      <c r="CU9" s="2" t="s">
        <v>143</v>
      </c>
    </row>
    <row r="10" spans="1:99" s="2" customFormat="1" x14ac:dyDescent="0.25">
      <c r="A10" s="2" t="s">
        <v>192</v>
      </c>
      <c r="B10" s="2" t="s">
        <v>193</v>
      </c>
      <c r="C10" s="2" t="s">
        <v>194</v>
      </c>
      <c r="D10" s="2">
        <v>1936</v>
      </c>
      <c r="E10" s="2">
        <f t="shared" si="0"/>
        <v>79</v>
      </c>
      <c r="F10" s="2">
        <v>45</v>
      </c>
      <c r="G10" s="2">
        <v>52</v>
      </c>
      <c r="H10" s="2">
        <v>23700</v>
      </c>
      <c r="I10" s="2">
        <v>61600</v>
      </c>
      <c r="J10" s="2">
        <v>35100</v>
      </c>
      <c r="K10" s="2">
        <v>61600</v>
      </c>
      <c r="L10" s="2">
        <f t="shared" si="1"/>
        <v>2683289840</v>
      </c>
      <c r="M10" s="2">
        <v>2350</v>
      </c>
      <c r="N10" s="2">
        <f t="shared" si="2"/>
        <v>102366000</v>
      </c>
      <c r="O10" s="2">
        <f t="shared" si="3"/>
        <v>3.671875</v>
      </c>
      <c r="P10" s="2">
        <f t="shared" si="4"/>
        <v>9510121</v>
      </c>
      <c r="Q10" s="2">
        <f t="shared" si="5"/>
        <v>9.5101209999999998</v>
      </c>
      <c r="R10" s="2">
        <v>71</v>
      </c>
      <c r="S10" s="2">
        <f t="shared" si="6"/>
        <v>183.88928999999999</v>
      </c>
      <c r="T10" s="2">
        <f t="shared" si="7"/>
        <v>45440</v>
      </c>
      <c r="U10" s="2">
        <f t="shared" si="8"/>
        <v>1979480000</v>
      </c>
      <c r="V10" s="2">
        <v>188409.62667</v>
      </c>
      <c r="W10" s="2">
        <f t="shared" si="9"/>
        <v>57.427254209015999</v>
      </c>
      <c r="X10" s="2">
        <f t="shared" si="10"/>
        <v>35.683652833537984</v>
      </c>
      <c r="Y10" s="2">
        <f t="shared" si="11"/>
        <v>5.2531514463218185</v>
      </c>
      <c r="Z10" s="2">
        <f t="shared" si="12"/>
        <v>26.212705781216421</v>
      </c>
      <c r="AA10" s="2">
        <f t="shared" si="13"/>
        <v>1.3264131631797633</v>
      </c>
      <c r="AB10" s="2">
        <f t="shared" si="14"/>
        <v>1.7475137187477616</v>
      </c>
      <c r="AC10" s="2">
        <v>45</v>
      </c>
      <c r="AD10" s="2">
        <f t="shared" si="15"/>
        <v>0.5825045729159205</v>
      </c>
      <c r="AE10" s="2" t="s">
        <v>135</v>
      </c>
      <c r="AF10" s="2">
        <f t="shared" si="16"/>
        <v>19.336170212765957</v>
      </c>
      <c r="AG10" s="2">
        <f t="shared" si="17"/>
        <v>0.22960399202327639</v>
      </c>
      <c r="AH10" s="2">
        <f t="shared" si="18"/>
        <v>0.21965789330481097</v>
      </c>
      <c r="AI10" s="2">
        <f t="shared" si="19"/>
        <v>1528952490</v>
      </c>
      <c r="AJ10" s="2">
        <f t="shared" si="20"/>
        <v>43295148</v>
      </c>
      <c r="AK10" s="2">
        <f t="shared" si="21"/>
        <v>43.295147999999998</v>
      </c>
      <c r="AL10" s="2" t="s">
        <v>195</v>
      </c>
      <c r="AM10" s="2" t="s">
        <v>196</v>
      </c>
      <c r="AN10" s="2" t="s">
        <v>197</v>
      </c>
      <c r="AO10" s="2" t="s">
        <v>198</v>
      </c>
      <c r="AP10" s="2" t="s">
        <v>135</v>
      </c>
      <c r="AQ10" s="2" t="s">
        <v>135</v>
      </c>
      <c r="AR10" s="2" t="s">
        <v>135</v>
      </c>
      <c r="AS10" s="2">
        <v>0</v>
      </c>
      <c r="AT10" s="2" t="s">
        <v>135</v>
      </c>
      <c r="AU10" s="2" t="s">
        <v>135</v>
      </c>
      <c r="AV10" s="2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0</v>
      </c>
      <c r="BI10" s="2">
        <v>0</v>
      </c>
      <c r="BJ10" s="2">
        <v>0</v>
      </c>
      <c r="BK10" s="2">
        <v>0</v>
      </c>
      <c r="BL10" s="2">
        <v>0</v>
      </c>
      <c r="BM10" s="2">
        <v>0</v>
      </c>
      <c r="BN10" s="2">
        <v>0</v>
      </c>
      <c r="BO10" s="2">
        <v>0</v>
      </c>
      <c r="BP10" s="2">
        <v>0</v>
      </c>
      <c r="BQ10" s="2">
        <v>0</v>
      </c>
      <c r="BR10" s="2">
        <v>0</v>
      </c>
      <c r="BS10" s="2">
        <v>0</v>
      </c>
      <c r="BT10" s="2">
        <v>0</v>
      </c>
      <c r="BU10" s="2">
        <v>0</v>
      </c>
      <c r="BV10" s="2">
        <v>0</v>
      </c>
      <c r="BW10" s="2">
        <v>0</v>
      </c>
      <c r="BX10" s="2">
        <v>0</v>
      </c>
      <c r="BY10" s="2">
        <v>0</v>
      </c>
      <c r="BZ10" s="2">
        <v>0</v>
      </c>
      <c r="CA10" s="2">
        <v>0</v>
      </c>
      <c r="CB10" s="2">
        <v>0</v>
      </c>
      <c r="CC10" s="2">
        <v>0</v>
      </c>
      <c r="CD10" s="2">
        <v>0</v>
      </c>
      <c r="CE10" s="2">
        <v>0</v>
      </c>
      <c r="CF10" s="2">
        <v>0</v>
      </c>
      <c r="CG10" s="2">
        <v>0</v>
      </c>
      <c r="CH10" s="2">
        <v>0</v>
      </c>
      <c r="CI10" s="2">
        <v>0</v>
      </c>
      <c r="CJ10" s="2">
        <v>0</v>
      </c>
      <c r="CK10" s="2">
        <v>0</v>
      </c>
      <c r="CL10" s="2">
        <v>0</v>
      </c>
      <c r="CM10" s="2">
        <v>0</v>
      </c>
      <c r="CN10" s="2">
        <v>0</v>
      </c>
      <c r="CO10" s="2">
        <v>0</v>
      </c>
      <c r="CP10" s="2">
        <v>0</v>
      </c>
      <c r="CQ10" s="2">
        <v>0</v>
      </c>
      <c r="CR10" s="2">
        <v>0</v>
      </c>
      <c r="CS10" s="2">
        <v>0</v>
      </c>
      <c r="CT10" s="2">
        <v>0</v>
      </c>
      <c r="CU10" s="2" t="s">
        <v>143</v>
      </c>
    </row>
    <row r="11" spans="1:99" s="2" customFormat="1" x14ac:dyDescent="0.25">
      <c r="A11" s="2" t="s">
        <v>199</v>
      </c>
      <c r="B11" s="2" t="s">
        <v>200</v>
      </c>
      <c r="C11" s="2" t="s">
        <v>201</v>
      </c>
      <c r="D11" s="2">
        <v>1937</v>
      </c>
      <c r="E11" s="2">
        <f t="shared" si="0"/>
        <v>78</v>
      </c>
      <c r="F11" s="2">
        <v>45</v>
      </c>
      <c r="G11" s="2">
        <v>56</v>
      </c>
      <c r="H11" s="2">
        <v>15200</v>
      </c>
      <c r="I11" s="2">
        <v>66700</v>
      </c>
      <c r="J11" s="2">
        <v>34500</v>
      </c>
      <c r="K11" s="2">
        <v>66700</v>
      </c>
      <c r="L11" s="2">
        <f t="shared" si="1"/>
        <v>2905445330</v>
      </c>
      <c r="M11" s="2">
        <v>2312</v>
      </c>
      <c r="N11" s="2">
        <f t="shared" si="2"/>
        <v>100710720</v>
      </c>
      <c r="O11" s="2">
        <f t="shared" si="3"/>
        <v>3.6125000000000003</v>
      </c>
      <c r="P11" s="2">
        <f t="shared" si="4"/>
        <v>9356340.3200000003</v>
      </c>
      <c r="Q11" s="2">
        <f t="shared" si="5"/>
        <v>9.356340320000001</v>
      </c>
      <c r="R11" s="2">
        <v>86</v>
      </c>
      <c r="S11" s="2">
        <f t="shared" si="6"/>
        <v>222.73913999999999</v>
      </c>
      <c r="T11" s="2">
        <f t="shared" si="7"/>
        <v>55040</v>
      </c>
      <c r="U11" s="2">
        <f t="shared" si="8"/>
        <v>2397680000</v>
      </c>
      <c r="V11" s="2">
        <v>193145.77475000001</v>
      </c>
      <c r="W11" s="2">
        <f t="shared" si="9"/>
        <v>58.870832143800001</v>
      </c>
      <c r="X11" s="2">
        <f t="shared" si="10"/>
        <v>36.580650863001502</v>
      </c>
      <c r="Y11" s="2">
        <f t="shared" si="11"/>
        <v>5.4292777619444381</v>
      </c>
      <c r="Z11" s="2">
        <f t="shared" si="12"/>
        <v>28.849414739562977</v>
      </c>
      <c r="AA11" s="2">
        <f t="shared" si="13"/>
        <v>1.3834038101179977</v>
      </c>
      <c r="AB11" s="2">
        <f t="shared" si="14"/>
        <v>1.9232943159708653</v>
      </c>
      <c r="AC11" s="2">
        <v>45</v>
      </c>
      <c r="AD11" s="2">
        <f t="shared" si="15"/>
        <v>0.64109810532362177</v>
      </c>
      <c r="AE11" s="2">
        <v>72.186899999999994</v>
      </c>
      <c r="AF11" s="2">
        <f t="shared" si="16"/>
        <v>23.806228373702421</v>
      </c>
      <c r="AG11" s="2">
        <f t="shared" si="17"/>
        <v>0.25476784011839432</v>
      </c>
      <c r="AH11" s="2">
        <f t="shared" si="18"/>
        <v>0.21986434327668672</v>
      </c>
      <c r="AI11" s="2">
        <f t="shared" si="19"/>
        <v>1502816550</v>
      </c>
      <c r="AJ11" s="2">
        <f t="shared" si="20"/>
        <v>42555060</v>
      </c>
      <c r="AK11" s="2">
        <f t="shared" si="21"/>
        <v>42.555059999999997</v>
      </c>
      <c r="AL11" s="2" t="s">
        <v>202</v>
      </c>
      <c r="AM11" s="2" t="s">
        <v>203</v>
      </c>
      <c r="AN11" s="2" t="s">
        <v>204</v>
      </c>
      <c r="AO11" s="2" t="s">
        <v>205</v>
      </c>
      <c r="AP11" s="2" t="s">
        <v>206</v>
      </c>
      <c r="AQ11" s="2" t="s">
        <v>207</v>
      </c>
      <c r="AR11" s="2" t="s">
        <v>208</v>
      </c>
      <c r="AS11" s="2">
        <v>1</v>
      </c>
      <c r="AT11" s="2" t="s">
        <v>209</v>
      </c>
      <c r="AU11" s="2" t="s">
        <v>210</v>
      </c>
      <c r="AV11" s="2">
        <v>11</v>
      </c>
      <c r="AW11" s="5">
        <v>78</v>
      </c>
      <c r="AX11" s="5">
        <v>21</v>
      </c>
      <c r="AY11" s="5">
        <v>1</v>
      </c>
      <c r="AZ11" s="5">
        <v>5.2</v>
      </c>
      <c r="BA11" s="5">
        <v>0.7</v>
      </c>
      <c r="BB11" s="2">
        <v>0</v>
      </c>
      <c r="BC11" s="5">
        <v>1.3</v>
      </c>
      <c r="BD11" s="2">
        <v>0</v>
      </c>
      <c r="BE11" s="5">
        <v>0.4</v>
      </c>
      <c r="BF11" s="5">
        <v>40.799999999999997</v>
      </c>
      <c r="BG11" s="5">
        <v>6.4</v>
      </c>
      <c r="BH11" s="5">
        <v>2.9</v>
      </c>
      <c r="BI11" s="2">
        <v>0</v>
      </c>
      <c r="BJ11" s="2">
        <v>0</v>
      </c>
      <c r="BK11" s="5">
        <v>36.6</v>
      </c>
      <c r="BL11" s="5">
        <v>4.4000000000000004</v>
      </c>
      <c r="BM11" s="2">
        <v>0</v>
      </c>
      <c r="BN11" s="5">
        <v>1.2</v>
      </c>
      <c r="BO11" s="5">
        <v>12959</v>
      </c>
      <c r="BP11" s="5">
        <v>1717</v>
      </c>
      <c r="BQ11" s="5">
        <v>61</v>
      </c>
      <c r="BR11" s="5">
        <v>8</v>
      </c>
      <c r="BS11" s="5">
        <v>0.16</v>
      </c>
      <c r="BT11" s="5">
        <v>0.02</v>
      </c>
      <c r="BU11" s="5">
        <v>22594</v>
      </c>
      <c r="BV11" s="5">
        <v>107</v>
      </c>
      <c r="BW11" s="5">
        <v>0.28000000000000003</v>
      </c>
      <c r="BX11" s="5">
        <v>35287</v>
      </c>
      <c r="BY11" s="5">
        <v>421</v>
      </c>
      <c r="BZ11" s="5">
        <v>166</v>
      </c>
      <c r="CA11" s="5">
        <v>2</v>
      </c>
      <c r="CB11" s="5">
        <v>0.56999999999999995</v>
      </c>
      <c r="CC11" s="5">
        <v>0.01</v>
      </c>
      <c r="CD11" s="5">
        <v>11</v>
      </c>
      <c r="CE11" s="5">
        <v>19</v>
      </c>
      <c r="CF11" s="5">
        <v>8</v>
      </c>
      <c r="CG11" s="5">
        <v>10</v>
      </c>
      <c r="CH11" s="5">
        <v>52</v>
      </c>
      <c r="CI11" s="5">
        <v>15</v>
      </c>
      <c r="CJ11" s="5">
        <v>25</v>
      </c>
      <c r="CK11" s="5">
        <v>1</v>
      </c>
      <c r="CL11" s="5">
        <v>2</v>
      </c>
      <c r="CM11" s="2">
        <v>0</v>
      </c>
      <c r="CN11" s="2">
        <v>0</v>
      </c>
      <c r="CO11" s="2">
        <v>0</v>
      </c>
      <c r="CP11" s="2">
        <v>0</v>
      </c>
      <c r="CQ11" s="5">
        <v>13</v>
      </c>
      <c r="CR11" s="5">
        <v>43</v>
      </c>
      <c r="CS11" s="5">
        <v>0.75219000000000003</v>
      </c>
      <c r="CT11" s="5">
        <v>0.79593999999999998</v>
      </c>
      <c r="CU11" s="2" t="s">
        <v>143</v>
      </c>
    </row>
    <row r="12" spans="1:99" s="2" customFormat="1" x14ac:dyDescent="0.25">
      <c r="A12" s="2" t="s">
        <v>211</v>
      </c>
      <c r="B12" s="2" t="s">
        <v>212</v>
      </c>
      <c r="C12" s="2" t="s">
        <v>213</v>
      </c>
      <c r="D12" s="2">
        <v>1936</v>
      </c>
      <c r="E12" s="2">
        <f t="shared" si="0"/>
        <v>79</v>
      </c>
      <c r="F12" s="2">
        <v>57</v>
      </c>
      <c r="G12" s="2">
        <v>64</v>
      </c>
      <c r="H12" s="2">
        <v>13200</v>
      </c>
      <c r="I12" s="2">
        <v>54000</v>
      </c>
      <c r="J12" s="2">
        <v>26500</v>
      </c>
      <c r="K12" s="2">
        <v>54000</v>
      </c>
      <c r="L12" s="2">
        <f t="shared" si="1"/>
        <v>2352234600</v>
      </c>
      <c r="M12" s="2">
        <v>1800</v>
      </c>
      <c r="N12" s="2">
        <f t="shared" si="2"/>
        <v>78408000</v>
      </c>
      <c r="O12" s="2">
        <f t="shared" si="3"/>
        <v>2.8125</v>
      </c>
      <c r="P12" s="2">
        <f t="shared" si="4"/>
        <v>7284348</v>
      </c>
      <c r="Q12" s="2">
        <f t="shared" si="5"/>
        <v>7.2843480000000005</v>
      </c>
      <c r="R12" s="2">
        <v>69</v>
      </c>
      <c r="S12" s="2">
        <f t="shared" si="6"/>
        <v>178.70930999999999</v>
      </c>
      <c r="T12" s="2">
        <f t="shared" si="7"/>
        <v>44160</v>
      </c>
      <c r="U12" s="2">
        <f t="shared" si="8"/>
        <v>1923720000</v>
      </c>
      <c r="V12" s="2">
        <v>186470.43599</v>
      </c>
      <c r="W12" s="2">
        <f t="shared" si="9"/>
        <v>56.836188889751995</v>
      </c>
      <c r="X12" s="2">
        <f t="shared" si="10"/>
        <v>35.316381753890063</v>
      </c>
      <c r="Y12" s="2">
        <f t="shared" si="11"/>
        <v>5.9405204784648609</v>
      </c>
      <c r="Z12" s="2">
        <f t="shared" si="12"/>
        <v>29.999931129476582</v>
      </c>
      <c r="AA12" s="2">
        <f t="shared" si="13"/>
        <v>1.7387893155108323</v>
      </c>
      <c r="AB12" s="2">
        <f t="shared" si="14"/>
        <v>1.5789437436566622</v>
      </c>
      <c r="AC12" s="2">
        <v>57</v>
      </c>
      <c r="AD12" s="2">
        <f t="shared" si="15"/>
        <v>0.52631458121888741</v>
      </c>
      <c r="AE12" s="2">
        <v>44.0366</v>
      </c>
      <c r="AF12" s="2">
        <f t="shared" si="16"/>
        <v>24.533333333333335</v>
      </c>
      <c r="AG12" s="2">
        <f t="shared" si="17"/>
        <v>0.30025172977551334</v>
      </c>
      <c r="AH12" s="2">
        <f t="shared" si="18"/>
        <v>0.22285003129663519</v>
      </c>
      <c r="AI12" s="2">
        <f t="shared" si="19"/>
        <v>1154337350</v>
      </c>
      <c r="AJ12" s="2">
        <f t="shared" si="20"/>
        <v>32687220</v>
      </c>
      <c r="AK12" s="2">
        <f t="shared" si="21"/>
        <v>32.687220000000003</v>
      </c>
      <c r="AL12" s="2" t="s">
        <v>214</v>
      </c>
      <c r="AM12" s="2" t="s">
        <v>215</v>
      </c>
      <c r="AN12" s="2" t="s">
        <v>216</v>
      </c>
      <c r="AO12" s="2" t="s">
        <v>217</v>
      </c>
      <c r="AP12" s="2" t="s">
        <v>218</v>
      </c>
      <c r="AQ12" s="2" t="s">
        <v>207</v>
      </c>
      <c r="AR12" s="2" t="s">
        <v>219</v>
      </c>
      <c r="AS12" s="2">
        <v>1</v>
      </c>
      <c r="AT12" s="2" t="s">
        <v>220</v>
      </c>
      <c r="AU12" s="2" t="s">
        <v>221</v>
      </c>
      <c r="AV12" s="2">
        <v>11</v>
      </c>
      <c r="AW12" s="5">
        <v>76</v>
      </c>
      <c r="AX12" s="5">
        <v>24</v>
      </c>
      <c r="AY12" s="2">
        <v>0</v>
      </c>
      <c r="AZ12" s="5">
        <v>1.3</v>
      </c>
      <c r="BA12" s="5">
        <v>0.3</v>
      </c>
      <c r="BB12" s="2">
        <v>0</v>
      </c>
      <c r="BC12" s="5">
        <v>0.3</v>
      </c>
      <c r="BD12" s="2">
        <v>0</v>
      </c>
      <c r="BE12" s="2">
        <v>0</v>
      </c>
      <c r="BF12" s="5">
        <v>46.1</v>
      </c>
      <c r="BG12" s="5">
        <v>2.6</v>
      </c>
      <c r="BH12" s="5">
        <v>1.7</v>
      </c>
      <c r="BI12" s="2">
        <v>0</v>
      </c>
      <c r="BJ12" s="2">
        <v>0</v>
      </c>
      <c r="BK12" s="5">
        <v>42.1</v>
      </c>
      <c r="BL12" s="5">
        <v>2.4</v>
      </c>
      <c r="BM12" s="2">
        <v>0</v>
      </c>
      <c r="BN12" s="5">
        <v>3.3</v>
      </c>
      <c r="BO12" s="5">
        <v>6805</v>
      </c>
      <c r="BP12" s="5">
        <v>811</v>
      </c>
      <c r="BQ12" s="5">
        <v>75</v>
      </c>
      <c r="BR12" s="5">
        <v>9</v>
      </c>
      <c r="BS12" s="5">
        <v>0.2</v>
      </c>
      <c r="BT12" s="5">
        <v>0.02</v>
      </c>
      <c r="BU12" s="5">
        <v>12056</v>
      </c>
      <c r="BV12" s="5">
        <v>132</v>
      </c>
      <c r="BW12" s="5">
        <v>0.35</v>
      </c>
      <c r="BX12" s="5">
        <v>37919</v>
      </c>
      <c r="BY12" s="5">
        <v>2524</v>
      </c>
      <c r="BZ12" s="5">
        <v>417</v>
      </c>
      <c r="CA12" s="5">
        <v>28</v>
      </c>
      <c r="CB12" s="5">
        <v>0.97</v>
      </c>
      <c r="CC12" s="5">
        <v>7.0000000000000007E-2</v>
      </c>
      <c r="CD12" s="5">
        <v>4</v>
      </c>
      <c r="CE12" s="5">
        <v>7</v>
      </c>
      <c r="CF12" s="5">
        <v>14</v>
      </c>
      <c r="CG12" s="5">
        <v>13</v>
      </c>
      <c r="CH12" s="5">
        <v>49</v>
      </c>
      <c r="CI12" s="5">
        <v>14</v>
      </c>
      <c r="CJ12" s="5">
        <v>24</v>
      </c>
      <c r="CK12" s="5">
        <v>3</v>
      </c>
      <c r="CL12" s="2">
        <v>0</v>
      </c>
      <c r="CM12" s="2">
        <v>0</v>
      </c>
      <c r="CN12" s="2">
        <v>0</v>
      </c>
      <c r="CO12" s="2">
        <v>0</v>
      </c>
      <c r="CP12" s="2">
        <v>0</v>
      </c>
      <c r="CQ12" s="5">
        <v>15</v>
      </c>
      <c r="CR12" s="5">
        <v>56</v>
      </c>
      <c r="CS12" s="5">
        <v>0.37775999999999998</v>
      </c>
      <c r="CT12" s="5">
        <v>9.1259999999999994E-2</v>
      </c>
      <c r="CU12" s="2" t="s">
        <v>143</v>
      </c>
    </row>
    <row r="13" spans="1:99" s="2" customFormat="1" x14ac:dyDescent="0.25">
      <c r="A13" s="2" t="s">
        <v>222</v>
      </c>
      <c r="B13" s="2" t="s">
        <v>223</v>
      </c>
      <c r="C13" s="2" t="s">
        <v>224</v>
      </c>
      <c r="D13" s="2">
        <v>1937</v>
      </c>
      <c r="E13" s="2">
        <f t="shared" si="0"/>
        <v>78</v>
      </c>
      <c r="F13" s="2">
        <v>28</v>
      </c>
      <c r="G13" s="2">
        <v>45</v>
      </c>
      <c r="H13" s="2">
        <v>11400</v>
      </c>
      <c r="I13" s="2">
        <v>88500</v>
      </c>
      <c r="J13" s="2">
        <v>43500</v>
      </c>
      <c r="K13" s="2">
        <v>88500</v>
      </c>
      <c r="L13" s="2">
        <f t="shared" si="1"/>
        <v>3855051150</v>
      </c>
      <c r="M13" s="2">
        <v>3550</v>
      </c>
      <c r="N13" s="2">
        <f t="shared" si="2"/>
        <v>154638000</v>
      </c>
      <c r="O13" s="2">
        <f t="shared" si="3"/>
        <v>5.546875</v>
      </c>
      <c r="P13" s="2">
        <f t="shared" si="4"/>
        <v>14366353</v>
      </c>
      <c r="Q13" s="2">
        <f t="shared" si="5"/>
        <v>14.366353</v>
      </c>
      <c r="R13" s="2">
        <v>118</v>
      </c>
      <c r="S13" s="2">
        <f t="shared" si="6"/>
        <v>305.61881999999997</v>
      </c>
      <c r="T13" s="2">
        <f t="shared" si="7"/>
        <v>75520</v>
      </c>
      <c r="U13" s="2">
        <f t="shared" si="8"/>
        <v>3289840000</v>
      </c>
      <c r="V13" s="2">
        <v>230977.78820000001</v>
      </c>
      <c r="W13" s="2">
        <f t="shared" si="9"/>
        <v>70.402029843359998</v>
      </c>
      <c r="X13" s="2">
        <f t="shared" si="10"/>
        <v>43.745807218350805</v>
      </c>
      <c r="Y13" s="2">
        <f t="shared" si="11"/>
        <v>5.2397046248640198</v>
      </c>
      <c r="Z13" s="2">
        <f t="shared" si="12"/>
        <v>24.929520234353781</v>
      </c>
      <c r="AA13" s="2">
        <f t="shared" si="13"/>
        <v>1.3120905630115189</v>
      </c>
      <c r="AB13" s="2">
        <f t="shared" si="14"/>
        <v>2.6710200251093332</v>
      </c>
      <c r="AC13" s="2">
        <v>28</v>
      </c>
      <c r="AD13" s="2">
        <f t="shared" si="15"/>
        <v>0.89034000836977789</v>
      </c>
      <c r="AE13" s="2">
        <v>103.812</v>
      </c>
      <c r="AF13" s="2">
        <f t="shared" si="16"/>
        <v>21.273239436619718</v>
      </c>
      <c r="AG13" s="2">
        <f t="shared" si="17"/>
        <v>0.1776647450583789</v>
      </c>
      <c r="AH13" s="2">
        <f t="shared" si="18"/>
        <v>0.26774733964535063</v>
      </c>
      <c r="AI13" s="2">
        <f t="shared" si="19"/>
        <v>1894855650</v>
      </c>
      <c r="AJ13" s="2">
        <f t="shared" si="20"/>
        <v>53656380</v>
      </c>
      <c r="AK13" s="2">
        <f t="shared" si="21"/>
        <v>53.656379999999999</v>
      </c>
      <c r="AL13" s="2" t="s">
        <v>225</v>
      </c>
      <c r="AM13" s="2" t="s">
        <v>226</v>
      </c>
      <c r="AN13" s="2" t="s">
        <v>227</v>
      </c>
      <c r="AO13" s="2" t="s">
        <v>228</v>
      </c>
      <c r="AP13" s="2" t="s">
        <v>229</v>
      </c>
      <c r="AQ13" s="2" t="s">
        <v>151</v>
      </c>
      <c r="AR13" s="2" t="s">
        <v>230</v>
      </c>
      <c r="AS13" s="2">
        <v>2</v>
      </c>
      <c r="AT13" s="2" t="s">
        <v>231</v>
      </c>
      <c r="AU13" s="2" t="s">
        <v>232</v>
      </c>
      <c r="AV13" s="2">
        <v>11</v>
      </c>
      <c r="AW13" s="5">
        <v>72</v>
      </c>
      <c r="AX13" s="5">
        <v>28</v>
      </c>
      <c r="AY13" s="2">
        <v>0</v>
      </c>
      <c r="AZ13" s="5">
        <v>4.8</v>
      </c>
      <c r="BA13" s="5">
        <v>0.3</v>
      </c>
      <c r="BB13" s="2">
        <v>0</v>
      </c>
      <c r="BC13" s="5">
        <v>0.2</v>
      </c>
      <c r="BD13" s="2">
        <v>0</v>
      </c>
      <c r="BE13" s="2">
        <v>0</v>
      </c>
      <c r="BF13" s="5">
        <v>54.5</v>
      </c>
      <c r="BG13" s="5">
        <v>4.0999999999999996</v>
      </c>
      <c r="BH13" s="5">
        <v>2.4</v>
      </c>
      <c r="BI13" s="2">
        <v>0</v>
      </c>
      <c r="BJ13" s="2">
        <v>0</v>
      </c>
      <c r="BK13" s="5">
        <v>31.6</v>
      </c>
      <c r="BL13" s="5">
        <v>1.8</v>
      </c>
      <c r="BM13" s="2">
        <v>0</v>
      </c>
      <c r="BN13" s="5">
        <v>0.2</v>
      </c>
      <c r="BO13" s="5">
        <v>23240</v>
      </c>
      <c r="BP13" s="5">
        <v>2952</v>
      </c>
      <c r="BQ13" s="5">
        <v>70</v>
      </c>
      <c r="BR13" s="5">
        <v>9</v>
      </c>
      <c r="BS13" s="5">
        <v>0.18</v>
      </c>
      <c r="BT13" s="5">
        <v>0.02</v>
      </c>
      <c r="BU13" s="5">
        <v>39810</v>
      </c>
      <c r="BV13" s="5">
        <v>121</v>
      </c>
      <c r="BW13" s="5">
        <v>0.31</v>
      </c>
      <c r="BX13" s="5">
        <v>96144</v>
      </c>
      <c r="BY13" s="5">
        <v>1691</v>
      </c>
      <c r="BZ13" s="5">
        <v>291</v>
      </c>
      <c r="CA13" s="5">
        <v>5</v>
      </c>
      <c r="CB13" s="5">
        <v>1.05</v>
      </c>
      <c r="CC13" s="5">
        <v>0.02</v>
      </c>
      <c r="CD13" s="5">
        <v>4</v>
      </c>
      <c r="CE13" s="5">
        <v>6</v>
      </c>
      <c r="CF13" s="5">
        <v>10</v>
      </c>
      <c r="CG13" s="5">
        <v>11</v>
      </c>
      <c r="CH13" s="5">
        <v>53</v>
      </c>
      <c r="CI13" s="5">
        <v>19</v>
      </c>
      <c r="CJ13" s="5">
        <v>32</v>
      </c>
      <c r="CK13" s="2">
        <v>0</v>
      </c>
      <c r="CL13" s="5">
        <v>1</v>
      </c>
      <c r="CM13" s="2">
        <v>0</v>
      </c>
      <c r="CN13" s="2">
        <v>0</v>
      </c>
      <c r="CO13" s="2">
        <v>0</v>
      </c>
      <c r="CP13" s="2">
        <v>0</v>
      </c>
      <c r="CQ13" s="5">
        <v>14</v>
      </c>
      <c r="CR13" s="5">
        <v>51</v>
      </c>
      <c r="CS13" s="5">
        <v>0.36971999999999999</v>
      </c>
      <c r="CT13" s="5">
        <v>4.5330000000000002E-2</v>
      </c>
      <c r="CU13" s="2" t="s">
        <v>143</v>
      </c>
    </row>
    <row r="14" spans="1:99" s="2" customFormat="1" x14ac:dyDescent="0.25">
      <c r="A14" s="2" t="s">
        <v>233</v>
      </c>
      <c r="B14" s="2" t="s">
        <v>234</v>
      </c>
      <c r="C14" s="2" t="s">
        <v>235</v>
      </c>
      <c r="D14" s="2">
        <v>1937</v>
      </c>
      <c r="E14" s="2">
        <f t="shared" si="0"/>
        <v>78</v>
      </c>
      <c r="F14" s="2">
        <v>63</v>
      </c>
      <c r="G14" s="2">
        <v>74</v>
      </c>
      <c r="H14" s="2">
        <v>19700</v>
      </c>
      <c r="I14" s="2">
        <v>37400</v>
      </c>
      <c r="J14" s="2">
        <v>19500</v>
      </c>
      <c r="K14" s="2">
        <v>37400</v>
      </c>
      <c r="L14" s="2">
        <f t="shared" si="1"/>
        <v>1629140260</v>
      </c>
      <c r="M14" s="2">
        <v>1000</v>
      </c>
      <c r="N14" s="2">
        <f t="shared" si="2"/>
        <v>43560000</v>
      </c>
      <c r="O14" s="2">
        <f t="shared" si="3"/>
        <v>1.5625</v>
      </c>
      <c r="P14" s="2">
        <f t="shared" si="4"/>
        <v>4046860</v>
      </c>
      <c r="Q14" s="2">
        <f t="shared" si="5"/>
        <v>4.0468600000000006</v>
      </c>
      <c r="R14" s="2">
        <v>48</v>
      </c>
      <c r="S14" s="2">
        <f t="shared" si="6"/>
        <v>124.31951999999998</v>
      </c>
      <c r="T14" s="2">
        <f t="shared" si="7"/>
        <v>30720</v>
      </c>
      <c r="U14" s="2">
        <f t="shared" si="8"/>
        <v>1338240000</v>
      </c>
      <c r="V14" s="2">
        <v>146942.36717000001</v>
      </c>
      <c r="W14" s="2">
        <f t="shared" si="9"/>
        <v>44.788033513416003</v>
      </c>
      <c r="X14" s="2">
        <f t="shared" si="10"/>
        <v>27.830002687794984</v>
      </c>
      <c r="Y14" s="2">
        <f t="shared" si="11"/>
        <v>6.2805517072973336</v>
      </c>
      <c r="Z14" s="2">
        <f t="shared" si="12"/>
        <v>37.399914141414143</v>
      </c>
      <c r="AA14" s="2">
        <f t="shared" si="13"/>
        <v>1.8620668607980924</v>
      </c>
      <c r="AB14" s="2">
        <f t="shared" si="14"/>
        <v>1.7809482924482924</v>
      </c>
      <c r="AC14" s="2">
        <v>63</v>
      </c>
      <c r="AD14" s="2">
        <f t="shared" si="15"/>
        <v>0.59364943081609756</v>
      </c>
      <c r="AE14" s="2" t="s">
        <v>135</v>
      </c>
      <c r="AF14" s="2">
        <f t="shared" si="16"/>
        <v>30.72</v>
      </c>
      <c r="AG14" s="2">
        <f t="shared" si="17"/>
        <v>0.50219469204867928</v>
      </c>
      <c r="AH14" s="2">
        <f t="shared" si="18"/>
        <v>0.16824859912708925</v>
      </c>
      <c r="AI14" s="2">
        <f t="shared" si="19"/>
        <v>849418050</v>
      </c>
      <c r="AJ14" s="2">
        <f t="shared" si="20"/>
        <v>24052860</v>
      </c>
      <c r="AK14" s="2">
        <f t="shared" si="21"/>
        <v>24.052859999999999</v>
      </c>
      <c r="AL14" s="2" t="s">
        <v>236</v>
      </c>
      <c r="AM14" s="2" t="s">
        <v>237</v>
      </c>
      <c r="AN14" s="2" t="s">
        <v>238</v>
      </c>
      <c r="AO14" s="2" t="s">
        <v>239</v>
      </c>
      <c r="AP14" s="2" t="s">
        <v>135</v>
      </c>
      <c r="AQ14" s="2" t="s">
        <v>135</v>
      </c>
      <c r="AR14" s="2" t="s">
        <v>135</v>
      </c>
      <c r="AS14" s="2">
        <v>0</v>
      </c>
      <c r="AT14" s="2" t="s">
        <v>135</v>
      </c>
      <c r="AU14" s="2" t="s">
        <v>135</v>
      </c>
      <c r="AV14" s="2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0</v>
      </c>
      <c r="BI14" s="2">
        <v>0</v>
      </c>
      <c r="BJ14" s="2">
        <v>0</v>
      </c>
      <c r="BK14" s="2">
        <v>0</v>
      </c>
      <c r="BL14" s="2">
        <v>0</v>
      </c>
      <c r="BM14" s="2">
        <v>0</v>
      </c>
      <c r="BN14" s="2">
        <v>0</v>
      </c>
      <c r="BO14" s="2">
        <v>0</v>
      </c>
      <c r="BP14" s="2">
        <v>0</v>
      </c>
      <c r="BQ14" s="2">
        <v>0</v>
      </c>
      <c r="BR14" s="2">
        <v>0</v>
      </c>
      <c r="BS14" s="2">
        <v>0</v>
      </c>
      <c r="BT14" s="2">
        <v>0</v>
      </c>
      <c r="BU14" s="2">
        <v>0</v>
      </c>
      <c r="BV14" s="2">
        <v>0</v>
      </c>
      <c r="BW14" s="2">
        <v>0</v>
      </c>
      <c r="BX14" s="2">
        <v>0</v>
      </c>
      <c r="BY14" s="2">
        <v>0</v>
      </c>
      <c r="BZ14" s="2">
        <v>0</v>
      </c>
      <c r="CA14" s="2">
        <v>0</v>
      </c>
      <c r="CB14" s="2">
        <v>0</v>
      </c>
      <c r="CC14" s="2">
        <v>0</v>
      </c>
      <c r="CD14" s="2">
        <v>0</v>
      </c>
      <c r="CE14" s="2">
        <v>0</v>
      </c>
      <c r="CF14" s="2">
        <v>0</v>
      </c>
      <c r="CG14" s="2">
        <v>0</v>
      </c>
      <c r="CH14" s="2">
        <v>0</v>
      </c>
      <c r="CI14" s="2">
        <v>0</v>
      </c>
      <c r="CJ14" s="2">
        <v>0</v>
      </c>
      <c r="CK14" s="2">
        <v>0</v>
      </c>
      <c r="CL14" s="2">
        <v>0</v>
      </c>
      <c r="CM14" s="2">
        <v>0</v>
      </c>
      <c r="CN14" s="2">
        <v>0</v>
      </c>
      <c r="CO14" s="2">
        <v>0</v>
      </c>
      <c r="CP14" s="2">
        <v>0</v>
      </c>
      <c r="CQ14" s="2">
        <v>0</v>
      </c>
      <c r="CR14" s="2">
        <v>0</v>
      </c>
      <c r="CS14" s="2">
        <v>0</v>
      </c>
      <c r="CT14" s="2">
        <v>0</v>
      </c>
      <c r="CU14" s="2" t="s">
        <v>143</v>
      </c>
    </row>
    <row r="15" spans="1:99" s="2" customFormat="1" x14ac:dyDescent="0.25">
      <c r="A15" s="2" t="s">
        <v>240</v>
      </c>
      <c r="B15" s="2" t="s">
        <v>241</v>
      </c>
      <c r="C15" s="2" t="s">
        <v>242</v>
      </c>
      <c r="D15" s="2">
        <v>1948</v>
      </c>
      <c r="E15" s="2">
        <f t="shared" si="0"/>
        <v>67</v>
      </c>
      <c r="F15" s="2">
        <v>66</v>
      </c>
      <c r="G15" s="2">
        <v>92</v>
      </c>
      <c r="H15" s="2">
        <v>96000</v>
      </c>
      <c r="I15" s="2">
        <v>132000</v>
      </c>
      <c r="J15" s="2">
        <v>14000</v>
      </c>
      <c r="K15" s="2">
        <v>132000</v>
      </c>
      <c r="L15" s="2">
        <f t="shared" si="1"/>
        <v>5749906800</v>
      </c>
      <c r="M15" s="2">
        <v>1300</v>
      </c>
      <c r="N15" s="2">
        <f t="shared" si="2"/>
        <v>56628000</v>
      </c>
      <c r="O15" s="2">
        <f t="shared" si="3"/>
        <v>2.03125</v>
      </c>
      <c r="P15" s="2">
        <f t="shared" si="4"/>
        <v>5260918</v>
      </c>
      <c r="Q15" s="2">
        <f t="shared" si="5"/>
        <v>5.2609180000000002</v>
      </c>
      <c r="R15" s="2">
        <v>386</v>
      </c>
      <c r="S15" s="2">
        <f t="shared" si="6"/>
        <v>999.73613999999986</v>
      </c>
      <c r="T15" s="2">
        <f t="shared" si="7"/>
        <v>247040</v>
      </c>
      <c r="U15" s="2">
        <f t="shared" si="8"/>
        <v>10761680000</v>
      </c>
      <c r="V15" s="2">
        <v>138794.11684</v>
      </c>
      <c r="W15" s="2">
        <f t="shared" si="9"/>
        <v>42.304446812831998</v>
      </c>
      <c r="X15" s="2">
        <f t="shared" si="10"/>
        <v>26.286772964794963</v>
      </c>
      <c r="Y15" s="2">
        <f t="shared" si="11"/>
        <v>5.2029559048675527</v>
      </c>
      <c r="Z15" s="2">
        <f t="shared" si="12"/>
        <v>101.53822843822844</v>
      </c>
      <c r="AA15" s="2">
        <f t="shared" si="13"/>
        <v>2.4497731628535293</v>
      </c>
      <c r="AB15" s="2">
        <f t="shared" si="14"/>
        <v>4.615374019919475</v>
      </c>
      <c r="AC15" s="2">
        <v>66</v>
      </c>
      <c r="AD15" s="2">
        <f t="shared" si="15"/>
        <v>1.538458006639825</v>
      </c>
      <c r="AE15" s="2">
        <v>506.721</v>
      </c>
      <c r="AF15" s="2">
        <f t="shared" si="16"/>
        <v>190.03076923076924</v>
      </c>
      <c r="AG15" s="2">
        <f t="shared" si="17"/>
        <v>1.1958023943386018</v>
      </c>
      <c r="AH15" s="2">
        <f t="shared" si="18"/>
        <v>0.30465014199083662</v>
      </c>
      <c r="AI15" s="2">
        <f t="shared" si="19"/>
        <v>609838600</v>
      </c>
      <c r="AJ15" s="2">
        <f t="shared" si="20"/>
        <v>17268720</v>
      </c>
      <c r="AK15" s="2">
        <f t="shared" si="21"/>
        <v>17.268719999999998</v>
      </c>
      <c r="AL15" s="2" t="s">
        <v>243</v>
      </c>
      <c r="AM15" s="2" t="s">
        <v>244</v>
      </c>
      <c r="AN15" s="2" t="s">
        <v>245</v>
      </c>
      <c r="AO15" s="2" t="s">
        <v>246</v>
      </c>
      <c r="AP15" s="2" t="s">
        <v>247</v>
      </c>
      <c r="AQ15" s="2" t="s">
        <v>248</v>
      </c>
      <c r="AR15" s="2" t="s">
        <v>249</v>
      </c>
      <c r="AS15" s="2">
        <v>2</v>
      </c>
      <c r="AT15" s="2" t="s">
        <v>250</v>
      </c>
      <c r="AU15" s="2" t="s">
        <v>251</v>
      </c>
      <c r="AV15" s="2">
        <v>6</v>
      </c>
      <c r="AW15" s="5">
        <v>89</v>
      </c>
      <c r="AX15" s="5">
        <v>11</v>
      </c>
      <c r="AY15" s="2">
        <v>0</v>
      </c>
      <c r="AZ15" s="5">
        <v>0.9</v>
      </c>
      <c r="BA15" s="5">
        <v>0.5</v>
      </c>
      <c r="BB15" s="5">
        <v>1.6</v>
      </c>
      <c r="BC15" s="5">
        <v>6</v>
      </c>
      <c r="BD15" s="5">
        <v>1.6</v>
      </c>
      <c r="BE15" s="5">
        <v>3.3</v>
      </c>
      <c r="BF15" s="5">
        <v>15.6</v>
      </c>
      <c r="BG15" s="5">
        <v>0.3</v>
      </c>
      <c r="BH15" s="5">
        <v>0.1</v>
      </c>
      <c r="BI15" s="2">
        <v>0</v>
      </c>
      <c r="BJ15" s="2">
        <v>0</v>
      </c>
      <c r="BK15" s="5">
        <v>14.1</v>
      </c>
      <c r="BL15" s="5">
        <v>56.1</v>
      </c>
      <c r="BM15" s="2">
        <v>0</v>
      </c>
      <c r="BN15" s="2">
        <v>0</v>
      </c>
      <c r="BO15" s="5">
        <v>47625</v>
      </c>
      <c r="BP15" s="5">
        <v>9129</v>
      </c>
      <c r="BQ15" s="5">
        <v>37</v>
      </c>
      <c r="BR15" s="5">
        <v>7</v>
      </c>
      <c r="BS15" s="5">
        <v>0.12</v>
      </c>
      <c r="BT15" s="5">
        <v>0.02</v>
      </c>
      <c r="BU15" s="5">
        <v>90977</v>
      </c>
      <c r="BV15" s="5">
        <v>71</v>
      </c>
      <c r="BW15" s="5">
        <v>0.23</v>
      </c>
      <c r="BX15" s="5">
        <v>2074842</v>
      </c>
      <c r="BY15" s="5">
        <v>66688</v>
      </c>
      <c r="BZ15" s="5">
        <v>1608</v>
      </c>
      <c r="CA15" s="5">
        <v>52</v>
      </c>
      <c r="CB15" s="5">
        <v>4.5999999999999996</v>
      </c>
      <c r="CC15" s="5">
        <v>0.16</v>
      </c>
      <c r="CD15" s="5">
        <v>29</v>
      </c>
      <c r="CE15" s="5">
        <v>41</v>
      </c>
      <c r="CF15" s="5">
        <v>56</v>
      </c>
      <c r="CG15" s="5">
        <v>39</v>
      </c>
      <c r="CH15" s="5">
        <v>11</v>
      </c>
      <c r="CI15" s="5">
        <v>1</v>
      </c>
      <c r="CJ15" s="5">
        <v>4</v>
      </c>
      <c r="CK15" s="2">
        <v>0</v>
      </c>
      <c r="CL15" s="2">
        <v>0</v>
      </c>
      <c r="CM15" s="2">
        <v>0</v>
      </c>
      <c r="CN15" s="2">
        <v>0</v>
      </c>
      <c r="CO15" s="2">
        <v>0</v>
      </c>
      <c r="CP15" s="2">
        <v>0</v>
      </c>
      <c r="CQ15" s="5">
        <v>3</v>
      </c>
      <c r="CR15" s="5">
        <v>16</v>
      </c>
      <c r="CS15" s="5">
        <v>0.66656000000000004</v>
      </c>
      <c r="CT15" s="5">
        <v>0.28405999999999998</v>
      </c>
      <c r="CU15" s="2" t="s">
        <v>143</v>
      </c>
    </row>
    <row r="16" spans="1:99" s="2" customFormat="1" x14ac:dyDescent="0.25">
      <c r="A16" s="2" t="s">
        <v>252</v>
      </c>
      <c r="B16" s="2" t="s">
        <v>253</v>
      </c>
      <c r="C16" s="2" t="s">
        <v>254</v>
      </c>
      <c r="D16" s="2">
        <v>1973</v>
      </c>
      <c r="E16" s="2">
        <f t="shared" si="0"/>
        <v>42</v>
      </c>
      <c r="F16" s="2">
        <v>99</v>
      </c>
      <c r="G16" s="2">
        <v>118</v>
      </c>
      <c r="H16" s="2">
        <v>204000</v>
      </c>
      <c r="I16" s="2">
        <v>145000</v>
      </c>
      <c r="J16" s="2">
        <v>20310</v>
      </c>
      <c r="K16" s="2">
        <v>145000</v>
      </c>
      <c r="L16" s="2">
        <f t="shared" si="1"/>
        <v>6316185500</v>
      </c>
      <c r="M16" s="2">
        <v>1190</v>
      </c>
      <c r="N16" s="2">
        <f t="shared" si="2"/>
        <v>51836400</v>
      </c>
      <c r="O16" s="2">
        <f t="shared" si="3"/>
        <v>1.859375</v>
      </c>
      <c r="P16" s="2">
        <f t="shared" si="4"/>
        <v>4815763.4000000004</v>
      </c>
      <c r="Q16" s="2">
        <f t="shared" si="5"/>
        <v>4.8157634000000007</v>
      </c>
      <c r="R16" s="2">
        <v>576</v>
      </c>
      <c r="S16" s="2">
        <f t="shared" si="6"/>
        <v>1491.8342399999999</v>
      </c>
      <c r="T16" s="2">
        <f t="shared" si="7"/>
        <v>368640</v>
      </c>
      <c r="U16" s="2">
        <f t="shared" si="8"/>
        <v>16058880000</v>
      </c>
      <c r="V16" s="2">
        <v>155593.45454000001</v>
      </c>
      <c r="W16" s="2">
        <f t="shared" si="9"/>
        <v>47.424884943792001</v>
      </c>
      <c r="X16" s="2">
        <f t="shared" si="10"/>
        <v>29.468466729148762</v>
      </c>
      <c r="Y16" s="2">
        <f t="shared" si="11"/>
        <v>6.0963319438080363</v>
      </c>
      <c r="Z16" s="2">
        <f t="shared" si="12"/>
        <v>121.84845976958276</v>
      </c>
      <c r="AA16" s="2">
        <f t="shared" si="13"/>
        <v>1.8930594394320659</v>
      </c>
      <c r="AB16" s="2">
        <f t="shared" si="14"/>
        <v>3.6923775687752354</v>
      </c>
      <c r="AC16" s="2">
        <v>99</v>
      </c>
      <c r="AD16" s="2">
        <f t="shared" si="15"/>
        <v>1.2307925229250785</v>
      </c>
      <c r="AE16" s="2">
        <v>539.82799999999997</v>
      </c>
      <c r="AF16" s="2">
        <f t="shared" si="16"/>
        <v>309.781512605042</v>
      </c>
      <c r="AG16" s="2">
        <f t="shared" si="17"/>
        <v>1.4998508586573185</v>
      </c>
      <c r="AH16" s="2">
        <f t="shared" si="18"/>
        <v>0.19223085882541144</v>
      </c>
      <c r="AI16" s="2">
        <f t="shared" si="19"/>
        <v>884701569</v>
      </c>
      <c r="AJ16" s="2">
        <f t="shared" si="20"/>
        <v>25051978.800000001</v>
      </c>
      <c r="AK16" s="2">
        <f t="shared" si="21"/>
        <v>25.051978800000001</v>
      </c>
      <c r="AL16" s="2" t="s">
        <v>255</v>
      </c>
      <c r="AM16" s="2" t="s">
        <v>256</v>
      </c>
      <c r="AN16" s="2" t="s">
        <v>257</v>
      </c>
      <c r="AO16" s="2" t="s">
        <v>258</v>
      </c>
      <c r="AP16" s="2" t="s">
        <v>259</v>
      </c>
      <c r="AQ16" s="2" t="s">
        <v>260</v>
      </c>
      <c r="AR16" s="2" t="s">
        <v>261</v>
      </c>
      <c r="AS16" s="2">
        <v>3</v>
      </c>
      <c r="AT16" s="2" t="s">
        <v>262</v>
      </c>
      <c r="AU16" s="2" t="s">
        <v>263</v>
      </c>
      <c r="AV16" s="2">
        <v>6</v>
      </c>
      <c r="AW16" s="5">
        <v>78</v>
      </c>
      <c r="AX16" s="5">
        <v>22</v>
      </c>
      <c r="AY16" s="5">
        <v>1</v>
      </c>
      <c r="AZ16" s="5">
        <v>0.5</v>
      </c>
      <c r="BA16" s="5">
        <v>0.1</v>
      </c>
      <c r="BB16" s="5">
        <v>0.2</v>
      </c>
      <c r="BC16" s="5">
        <v>1</v>
      </c>
      <c r="BD16" s="5">
        <v>0.1</v>
      </c>
      <c r="BE16" s="5">
        <v>0.3</v>
      </c>
      <c r="BF16" s="5">
        <v>6.7</v>
      </c>
      <c r="BG16" s="5">
        <v>0.1</v>
      </c>
      <c r="BH16" s="2">
        <v>0</v>
      </c>
      <c r="BI16" s="2">
        <v>0</v>
      </c>
      <c r="BJ16" s="2">
        <v>0</v>
      </c>
      <c r="BK16" s="5">
        <v>16</v>
      </c>
      <c r="BL16" s="5">
        <v>75.099999999999994</v>
      </c>
      <c r="BM16" s="2">
        <v>0</v>
      </c>
      <c r="BN16" s="2">
        <v>0</v>
      </c>
      <c r="BO16" s="5">
        <v>64250</v>
      </c>
      <c r="BP16" s="5">
        <v>10039</v>
      </c>
      <c r="BQ16" s="5">
        <v>44</v>
      </c>
      <c r="BR16" s="5">
        <v>7</v>
      </c>
      <c r="BS16" s="5">
        <v>0.12</v>
      </c>
      <c r="BT16" s="5">
        <v>0.02</v>
      </c>
      <c r="BU16" s="5">
        <v>109566</v>
      </c>
      <c r="BV16" s="5">
        <v>75</v>
      </c>
      <c r="BW16" s="5">
        <v>0.21</v>
      </c>
      <c r="BX16" s="5">
        <v>2718355</v>
      </c>
      <c r="BY16" s="5">
        <v>100756</v>
      </c>
      <c r="BZ16" s="5">
        <v>1861</v>
      </c>
      <c r="CA16" s="5">
        <v>69</v>
      </c>
      <c r="CB16" s="5">
        <v>5.67</v>
      </c>
      <c r="CC16" s="5">
        <v>0.22</v>
      </c>
      <c r="CD16" s="5">
        <v>3</v>
      </c>
      <c r="CE16" s="5">
        <v>8</v>
      </c>
      <c r="CF16" s="5">
        <v>83</v>
      </c>
      <c r="CG16" s="5">
        <v>59</v>
      </c>
      <c r="CH16" s="5">
        <v>10</v>
      </c>
      <c r="CI16" s="2">
        <v>0</v>
      </c>
      <c r="CJ16" s="5">
        <v>2</v>
      </c>
      <c r="CK16" s="2">
        <v>0</v>
      </c>
      <c r="CL16" s="2">
        <v>0</v>
      </c>
      <c r="CM16" s="2">
        <v>0</v>
      </c>
      <c r="CN16" s="2">
        <v>0</v>
      </c>
      <c r="CO16" s="2">
        <v>0</v>
      </c>
      <c r="CP16" s="2">
        <v>0</v>
      </c>
      <c r="CQ16" s="5">
        <v>4</v>
      </c>
      <c r="CR16" s="5">
        <v>32</v>
      </c>
      <c r="CS16" s="5">
        <v>0.80595000000000006</v>
      </c>
      <c r="CT16" s="5">
        <v>0.69318000000000002</v>
      </c>
      <c r="CU16" s="2" t="s">
        <v>143</v>
      </c>
    </row>
    <row r="17" spans="1:99" s="2" customFormat="1" x14ac:dyDescent="0.25">
      <c r="A17" s="2" t="s">
        <v>264</v>
      </c>
      <c r="B17" s="2" t="s">
        <v>265</v>
      </c>
      <c r="C17" s="2" t="s">
        <v>266</v>
      </c>
      <c r="D17" s="2">
        <v>1950</v>
      </c>
      <c r="E17" s="2">
        <f t="shared" si="0"/>
        <v>65</v>
      </c>
      <c r="F17" s="2">
        <v>60</v>
      </c>
      <c r="G17" s="2">
        <v>84</v>
      </c>
      <c r="H17" s="2">
        <v>21300</v>
      </c>
      <c r="I17" s="2">
        <v>26900</v>
      </c>
      <c r="J17" s="2">
        <v>9300</v>
      </c>
      <c r="K17" s="2">
        <v>26900</v>
      </c>
      <c r="L17" s="2">
        <f t="shared" si="1"/>
        <v>1171761310</v>
      </c>
      <c r="M17" s="2">
        <v>664</v>
      </c>
      <c r="N17" s="2">
        <f t="shared" si="2"/>
        <v>28923840</v>
      </c>
      <c r="O17" s="2">
        <f t="shared" si="3"/>
        <v>1.0375000000000001</v>
      </c>
      <c r="P17" s="2">
        <f t="shared" si="4"/>
        <v>2687115.04</v>
      </c>
      <c r="Q17" s="2">
        <f t="shared" si="5"/>
        <v>2.6871150400000001</v>
      </c>
      <c r="R17" s="2">
        <v>33</v>
      </c>
      <c r="S17" s="2">
        <f t="shared" si="6"/>
        <v>85.469669999999994</v>
      </c>
      <c r="T17" s="2">
        <f t="shared" si="7"/>
        <v>21120</v>
      </c>
      <c r="U17" s="2">
        <f t="shared" si="8"/>
        <v>920040000</v>
      </c>
      <c r="V17" s="2">
        <v>88595.742274000004</v>
      </c>
      <c r="W17" s="2">
        <f t="shared" si="9"/>
        <v>27.0039822451152</v>
      </c>
      <c r="X17" s="2">
        <f t="shared" si="10"/>
        <v>16.779502012241959</v>
      </c>
      <c r="Y17" s="2">
        <f t="shared" si="11"/>
        <v>4.6470738589590779</v>
      </c>
      <c r="Z17" s="2">
        <f t="shared" si="12"/>
        <v>40.511955189905628</v>
      </c>
      <c r="AA17" s="2">
        <f t="shared" si="13"/>
        <v>2.3540341187948703</v>
      </c>
      <c r="AB17" s="2">
        <f t="shared" si="14"/>
        <v>2.0255977594952816</v>
      </c>
      <c r="AC17" s="2">
        <v>60</v>
      </c>
      <c r="AD17" s="2">
        <f t="shared" si="15"/>
        <v>0.67519925316509377</v>
      </c>
      <c r="AE17" s="2">
        <v>37.9664</v>
      </c>
      <c r="AF17" s="2">
        <f t="shared" si="16"/>
        <v>31.807228915662652</v>
      </c>
      <c r="AG17" s="2">
        <f t="shared" si="17"/>
        <v>0.66757594141699295</v>
      </c>
      <c r="AH17" s="2">
        <f t="shared" si="18"/>
        <v>0.23424546897823137</v>
      </c>
      <c r="AI17" s="2">
        <f t="shared" si="19"/>
        <v>405107070</v>
      </c>
      <c r="AJ17" s="2">
        <f t="shared" si="20"/>
        <v>11471364</v>
      </c>
      <c r="AK17" s="2">
        <f t="shared" si="21"/>
        <v>11.471363999999999</v>
      </c>
      <c r="AL17" s="2" t="s">
        <v>267</v>
      </c>
      <c r="AM17" s="2" t="s">
        <v>268</v>
      </c>
      <c r="AN17" s="2" t="s">
        <v>269</v>
      </c>
      <c r="AO17" s="2" t="s">
        <v>270</v>
      </c>
      <c r="AP17" s="2" t="s">
        <v>271</v>
      </c>
      <c r="AQ17" s="2" t="s">
        <v>272</v>
      </c>
      <c r="AR17" s="2" t="s">
        <v>273</v>
      </c>
      <c r="AS17" s="2">
        <v>1</v>
      </c>
      <c r="AT17" s="2" t="s">
        <v>274</v>
      </c>
      <c r="AU17" s="2" t="s">
        <v>275</v>
      </c>
      <c r="AV17" s="2">
        <v>11</v>
      </c>
      <c r="AW17" s="5">
        <v>87</v>
      </c>
      <c r="AX17" s="5">
        <v>13</v>
      </c>
      <c r="AY17" s="2">
        <v>0</v>
      </c>
      <c r="AZ17" s="5">
        <v>2.7</v>
      </c>
      <c r="BA17" s="5">
        <v>0.2</v>
      </c>
      <c r="BB17" s="2">
        <v>0</v>
      </c>
      <c r="BC17" s="2">
        <v>0</v>
      </c>
      <c r="BD17" s="2">
        <v>0</v>
      </c>
      <c r="BE17" s="5">
        <v>0.1</v>
      </c>
      <c r="BF17" s="5">
        <v>73</v>
      </c>
      <c r="BG17" s="5">
        <v>4.3</v>
      </c>
      <c r="BH17" s="5">
        <v>0.9</v>
      </c>
      <c r="BI17" s="2">
        <v>0</v>
      </c>
      <c r="BJ17" s="2">
        <v>0</v>
      </c>
      <c r="BK17" s="5">
        <v>14.8</v>
      </c>
      <c r="BL17" s="5">
        <v>3.9</v>
      </c>
      <c r="BM17" s="2">
        <v>0</v>
      </c>
      <c r="BN17" s="2">
        <v>0</v>
      </c>
      <c r="BO17" s="5">
        <v>6215</v>
      </c>
      <c r="BP17" s="5">
        <v>813</v>
      </c>
      <c r="BQ17" s="5">
        <v>61</v>
      </c>
      <c r="BR17" s="5">
        <v>8</v>
      </c>
      <c r="BS17" s="5">
        <v>0.17</v>
      </c>
      <c r="BT17" s="5">
        <v>0.02</v>
      </c>
      <c r="BU17" s="5">
        <v>10518</v>
      </c>
      <c r="BV17" s="5">
        <v>103</v>
      </c>
      <c r="BW17" s="5">
        <v>0.28000000000000003</v>
      </c>
      <c r="BX17" s="5">
        <v>32764</v>
      </c>
      <c r="BY17" s="5">
        <v>566</v>
      </c>
      <c r="BZ17" s="5">
        <v>321</v>
      </c>
      <c r="CA17" s="5">
        <v>6</v>
      </c>
      <c r="CB17" s="5">
        <v>0.98</v>
      </c>
      <c r="CC17" s="5">
        <v>0.02</v>
      </c>
      <c r="CD17" s="5">
        <v>6</v>
      </c>
      <c r="CE17" s="5">
        <v>12</v>
      </c>
      <c r="CF17" s="5">
        <v>13</v>
      </c>
      <c r="CG17" s="5">
        <v>11</v>
      </c>
      <c r="CH17" s="5">
        <v>49</v>
      </c>
      <c r="CI17" s="5">
        <v>25</v>
      </c>
      <c r="CJ17" s="5">
        <v>46</v>
      </c>
      <c r="CK17" s="2">
        <v>0</v>
      </c>
      <c r="CL17" s="2">
        <v>0</v>
      </c>
      <c r="CM17" s="2">
        <v>0</v>
      </c>
      <c r="CN17" s="2">
        <v>0</v>
      </c>
      <c r="CO17" s="2">
        <v>0</v>
      </c>
      <c r="CP17" s="2">
        <v>0</v>
      </c>
      <c r="CQ17" s="5">
        <v>8</v>
      </c>
      <c r="CR17" s="5">
        <v>31</v>
      </c>
      <c r="CS17" s="5">
        <v>0.48531999999999997</v>
      </c>
      <c r="CT17" s="5">
        <v>0.17191999999999999</v>
      </c>
      <c r="CU17" s="2" t="s">
        <v>143</v>
      </c>
    </row>
    <row r="18" spans="1:99" s="2" customFormat="1" x14ac:dyDescent="0.25">
      <c r="A18" s="2" t="s">
        <v>276</v>
      </c>
      <c r="B18" s="2" t="s">
        <v>277</v>
      </c>
      <c r="C18" s="2" t="s">
        <v>278</v>
      </c>
      <c r="D18" s="2">
        <v>1936</v>
      </c>
      <c r="E18" s="2">
        <f t="shared" si="0"/>
        <v>79</v>
      </c>
      <c r="F18" s="2">
        <v>38</v>
      </c>
      <c r="G18" s="2">
        <v>52</v>
      </c>
      <c r="H18" s="2">
        <v>23500</v>
      </c>
      <c r="I18" s="2">
        <v>88000</v>
      </c>
      <c r="J18" s="2">
        <v>7400</v>
      </c>
      <c r="K18" s="2">
        <v>88000</v>
      </c>
      <c r="L18" s="2">
        <f t="shared" si="1"/>
        <v>3833271200</v>
      </c>
      <c r="M18" s="2">
        <v>1350</v>
      </c>
      <c r="N18" s="2">
        <f t="shared" si="2"/>
        <v>58806000</v>
      </c>
      <c r="O18" s="2">
        <f t="shared" si="3"/>
        <v>2.109375</v>
      </c>
      <c r="P18" s="2">
        <f t="shared" si="4"/>
        <v>5463261</v>
      </c>
      <c r="Q18" s="2">
        <f t="shared" si="5"/>
        <v>5.4632610000000001</v>
      </c>
      <c r="R18" s="2">
        <v>215</v>
      </c>
      <c r="S18" s="2">
        <f t="shared" si="6"/>
        <v>556.84784999999999</v>
      </c>
      <c r="T18" s="2">
        <f t="shared" si="7"/>
        <v>137600</v>
      </c>
      <c r="U18" s="2">
        <f t="shared" si="8"/>
        <v>5994200000</v>
      </c>
      <c r="V18" s="2">
        <v>155238.56815000001</v>
      </c>
      <c r="W18" s="2">
        <f t="shared" si="9"/>
        <v>47.316715572119996</v>
      </c>
      <c r="X18" s="2">
        <f t="shared" si="10"/>
        <v>29.401253376201101</v>
      </c>
      <c r="Y18" s="2">
        <f t="shared" si="11"/>
        <v>5.7106232312403753</v>
      </c>
      <c r="Z18" s="2">
        <f t="shared" si="12"/>
        <v>65.185035540591102</v>
      </c>
      <c r="AA18" s="2">
        <f t="shared" si="13"/>
        <v>5.18383010100625</v>
      </c>
      <c r="AB18" s="2">
        <f t="shared" si="14"/>
        <v>5.1461870163624548</v>
      </c>
      <c r="AC18" s="2">
        <v>38</v>
      </c>
      <c r="AD18" s="2">
        <f t="shared" si="15"/>
        <v>1.7153956721208186</v>
      </c>
      <c r="AE18" s="2">
        <v>354.577</v>
      </c>
      <c r="AF18" s="2">
        <f t="shared" si="16"/>
        <v>101.92592592592592</v>
      </c>
      <c r="AG18" s="2">
        <f t="shared" si="17"/>
        <v>0.75332526898409002</v>
      </c>
      <c r="AH18" s="2">
        <f t="shared" si="18"/>
        <v>0.5985330232460303</v>
      </c>
      <c r="AI18" s="2">
        <f t="shared" si="19"/>
        <v>322343260</v>
      </c>
      <c r="AJ18" s="2">
        <f t="shared" si="20"/>
        <v>9127752</v>
      </c>
      <c r="AK18" s="2">
        <f t="shared" si="21"/>
        <v>9.1277519999999992</v>
      </c>
      <c r="AL18" s="2" t="s">
        <v>279</v>
      </c>
      <c r="AM18" s="2" t="s">
        <v>135</v>
      </c>
      <c r="AN18" s="2" t="s">
        <v>135</v>
      </c>
      <c r="AO18" s="2" t="s">
        <v>280</v>
      </c>
      <c r="AP18" s="2" t="s">
        <v>281</v>
      </c>
      <c r="AQ18" s="2" t="s">
        <v>139</v>
      </c>
      <c r="AR18" s="2" t="s">
        <v>282</v>
      </c>
      <c r="AS18" s="2">
        <v>1</v>
      </c>
      <c r="AT18" s="2" t="s">
        <v>283</v>
      </c>
      <c r="AU18" s="2" t="s">
        <v>284</v>
      </c>
      <c r="AV18" s="2">
        <v>7</v>
      </c>
      <c r="AW18" s="5">
        <v>78</v>
      </c>
      <c r="AX18" s="5">
        <v>21</v>
      </c>
      <c r="AY18" s="5">
        <v>1</v>
      </c>
      <c r="AZ18" s="5">
        <v>1.1000000000000001</v>
      </c>
      <c r="BA18" s="5">
        <v>1.8</v>
      </c>
      <c r="BB18" s="5">
        <v>1</v>
      </c>
      <c r="BC18" s="5">
        <v>4.5999999999999996</v>
      </c>
      <c r="BD18" s="5">
        <v>0.7</v>
      </c>
      <c r="BE18" s="5">
        <v>2.2000000000000002</v>
      </c>
      <c r="BF18" s="5">
        <v>30</v>
      </c>
      <c r="BG18" s="5">
        <v>1.3</v>
      </c>
      <c r="BH18" s="5">
        <v>0.3</v>
      </c>
      <c r="BI18" s="2">
        <v>0</v>
      </c>
      <c r="BJ18" s="2">
        <v>0</v>
      </c>
      <c r="BK18" s="5">
        <v>23.9</v>
      </c>
      <c r="BL18" s="5">
        <v>33.1</v>
      </c>
      <c r="BM18" s="2">
        <v>0</v>
      </c>
      <c r="BN18" s="2">
        <v>0</v>
      </c>
      <c r="BO18" s="5">
        <v>36940</v>
      </c>
      <c r="BP18" s="5">
        <v>6838</v>
      </c>
      <c r="BQ18" s="5">
        <v>50</v>
      </c>
      <c r="BR18" s="5">
        <v>9</v>
      </c>
      <c r="BS18" s="5">
        <v>0.16</v>
      </c>
      <c r="BT18" s="5">
        <v>0.03</v>
      </c>
      <c r="BU18" s="5">
        <v>71547</v>
      </c>
      <c r="BV18" s="5">
        <v>97</v>
      </c>
      <c r="BW18" s="5">
        <v>0.31</v>
      </c>
      <c r="BX18" s="5">
        <v>789805</v>
      </c>
      <c r="BY18" s="5">
        <v>26278</v>
      </c>
      <c r="BZ18" s="5">
        <v>1076</v>
      </c>
      <c r="CA18" s="5">
        <v>36</v>
      </c>
      <c r="CB18" s="5">
        <v>2.5</v>
      </c>
      <c r="CC18" s="5">
        <v>0.09</v>
      </c>
      <c r="CD18" s="5">
        <v>25</v>
      </c>
      <c r="CE18" s="5">
        <v>34</v>
      </c>
      <c r="CF18" s="5">
        <v>49</v>
      </c>
      <c r="CG18" s="5">
        <v>28</v>
      </c>
      <c r="CH18" s="5">
        <v>16</v>
      </c>
      <c r="CI18" s="5">
        <v>3</v>
      </c>
      <c r="CJ18" s="5">
        <v>7</v>
      </c>
      <c r="CK18" s="2">
        <v>0</v>
      </c>
      <c r="CL18" s="2">
        <v>0</v>
      </c>
      <c r="CM18" s="2">
        <v>0</v>
      </c>
      <c r="CN18" s="2">
        <v>0</v>
      </c>
      <c r="CO18" s="2">
        <v>0</v>
      </c>
      <c r="CP18" s="2">
        <v>0</v>
      </c>
      <c r="CQ18" s="5">
        <v>7</v>
      </c>
      <c r="CR18" s="5">
        <v>30</v>
      </c>
      <c r="CS18" s="5">
        <v>0.59638000000000002</v>
      </c>
      <c r="CT18" s="5">
        <v>0.16830999999999999</v>
      </c>
      <c r="CU18" s="2" t="s">
        <v>143</v>
      </c>
    </row>
    <row r="19" spans="1:99" s="2" customFormat="1" x14ac:dyDescent="0.25">
      <c r="A19" s="2" t="s">
        <v>285</v>
      </c>
      <c r="B19" s="2" t="s">
        <v>286</v>
      </c>
      <c r="C19" s="2" t="s">
        <v>287</v>
      </c>
      <c r="D19" s="2">
        <v>1973</v>
      </c>
      <c r="E19" s="2">
        <f t="shared" si="0"/>
        <v>42</v>
      </c>
      <c r="F19" s="2">
        <v>70</v>
      </c>
      <c r="G19" s="2">
        <v>98</v>
      </c>
      <c r="H19" s="2">
        <v>50000</v>
      </c>
      <c r="I19" s="2">
        <v>63700</v>
      </c>
      <c r="J19" s="2">
        <v>36900</v>
      </c>
      <c r="K19" s="2">
        <v>63700</v>
      </c>
      <c r="L19" s="2">
        <f t="shared" si="1"/>
        <v>2774765630</v>
      </c>
      <c r="M19" s="2">
        <v>2120</v>
      </c>
      <c r="N19" s="2">
        <f t="shared" si="2"/>
        <v>92347200</v>
      </c>
      <c r="O19" s="2">
        <f t="shared" si="3"/>
        <v>3.3125</v>
      </c>
      <c r="P19" s="2">
        <f t="shared" si="4"/>
        <v>8579343.2000000011</v>
      </c>
      <c r="Q19" s="2">
        <f t="shared" si="5"/>
        <v>8.5793432000000003</v>
      </c>
      <c r="R19" s="2">
        <v>82</v>
      </c>
      <c r="S19" s="2">
        <f t="shared" si="6"/>
        <v>212.37917999999999</v>
      </c>
      <c r="T19" s="2">
        <f t="shared" si="7"/>
        <v>52480</v>
      </c>
      <c r="U19" s="2">
        <f t="shared" si="8"/>
        <v>2286160000</v>
      </c>
      <c r="V19" s="2">
        <v>70585.024558999998</v>
      </c>
      <c r="W19" s="2">
        <f t="shared" si="9"/>
        <v>21.514315485583197</v>
      </c>
      <c r="X19" s="2">
        <f t="shared" si="10"/>
        <v>13.368380141327247</v>
      </c>
      <c r="Y19" s="2">
        <f t="shared" si="11"/>
        <v>2.0720269668386204</v>
      </c>
      <c r="Z19" s="2">
        <f t="shared" si="12"/>
        <v>30.047100832510353</v>
      </c>
      <c r="AA19" s="2">
        <f t="shared" si="13"/>
        <v>0.47268198924758054</v>
      </c>
      <c r="AB19" s="2">
        <f t="shared" si="14"/>
        <v>1.2877328928218723</v>
      </c>
      <c r="AC19" s="2">
        <v>70</v>
      </c>
      <c r="AD19" s="2">
        <f t="shared" si="15"/>
        <v>0.42924429760729077</v>
      </c>
      <c r="AE19" s="2">
        <v>75.790899999999993</v>
      </c>
      <c r="AF19" s="2">
        <f t="shared" si="16"/>
        <v>24.754716981132077</v>
      </c>
      <c r="AG19" s="2">
        <f t="shared" si="17"/>
        <v>0.27709976461283642</v>
      </c>
      <c r="AH19" s="2">
        <f t="shared" si="18"/>
        <v>0.18849314601392603</v>
      </c>
      <c r="AI19" s="2">
        <f t="shared" si="19"/>
        <v>1607360310</v>
      </c>
      <c r="AJ19" s="2">
        <f t="shared" si="20"/>
        <v>45515412</v>
      </c>
      <c r="AK19" s="2">
        <f t="shared" si="21"/>
        <v>45.515411999999998</v>
      </c>
      <c r="AL19" s="2" t="s">
        <v>288</v>
      </c>
      <c r="AM19" s="2" t="s">
        <v>289</v>
      </c>
      <c r="AN19" s="2" t="s">
        <v>290</v>
      </c>
      <c r="AO19" s="2" t="s">
        <v>291</v>
      </c>
      <c r="AP19" s="2" t="s">
        <v>292</v>
      </c>
      <c r="AQ19" s="2" t="s">
        <v>293</v>
      </c>
      <c r="AR19" s="2" t="s">
        <v>294</v>
      </c>
      <c r="AS19" s="2">
        <v>1</v>
      </c>
      <c r="AT19" s="2" t="s">
        <v>295</v>
      </c>
      <c r="AU19" s="2" t="s">
        <v>296</v>
      </c>
      <c r="AV19" s="2">
        <v>6</v>
      </c>
      <c r="AW19" s="5">
        <v>94</v>
      </c>
      <c r="AX19" s="5">
        <v>6</v>
      </c>
      <c r="AY19" s="5">
        <v>1</v>
      </c>
      <c r="AZ19" s="5">
        <v>4.8</v>
      </c>
      <c r="BA19" s="5">
        <v>0.5</v>
      </c>
      <c r="BB19" s="5">
        <v>0.2</v>
      </c>
      <c r="BC19" s="5">
        <v>0.8</v>
      </c>
      <c r="BD19" s="5">
        <v>0.1</v>
      </c>
      <c r="BE19" s="5">
        <v>0.3</v>
      </c>
      <c r="BF19" s="5">
        <v>11.3</v>
      </c>
      <c r="BG19" s="5">
        <v>0.1</v>
      </c>
      <c r="BH19" s="2">
        <v>0</v>
      </c>
      <c r="BI19" s="2">
        <v>0</v>
      </c>
      <c r="BJ19" s="2">
        <v>0</v>
      </c>
      <c r="BK19" s="5">
        <v>23.4</v>
      </c>
      <c r="BL19" s="5">
        <v>58.6</v>
      </c>
      <c r="BM19" s="2">
        <v>0</v>
      </c>
      <c r="BN19" s="2">
        <v>0</v>
      </c>
      <c r="BO19" s="5">
        <v>9725</v>
      </c>
      <c r="BP19" s="5">
        <v>1364</v>
      </c>
      <c r="BQ19" s="5">
        <v>57</v>
      </c>
      <c r="BR19" s="5">
        <v>8</v>
      </c>
      <c r="BS19" s="5">
        <v>0.19</v>
      </c>
      <c r="BT19" s="5">
        <v>0.03</v>
      </c>
      <c r="BU19" s="5">
        <v>18300</v>
      </c>
      <c r="BV19" s="5">
        <v>107</v>
      </c>
      <c r="BW19" s="5">
        <v>0.35</v>
      </c>
      <c r="BX19" s="5">
        <v>206263</v>
      </c>
      <c r="BY19" s="5">
        <v>2272</v>
      </c>
      <c r="BZ19" s="5">
        <v>1206</v>
      </c>
      <c r="CA19" s="5">
        <v>13</v>
      </c>
      <c r="CB19" s="5">
        <v>3.05</v>
      </c>
      <c r="CC19" s="5">
        <v>0.04</v>
      </c>
      <c r="CD19" s="5">
        <v>6</v>
      </c>
      <c r="CE19" s="5">
        <v>19</v>
      </c>
      <c r="CF19" s="5">
        <v>77</v>
      </c>
      <c r="CG19" s="5">
        <v>47</v>
      </c>
      <c r="CH19" s="5">
        <v>12</v>
      </c>
      <c r="CI19" s="5">
        <v>1</v>
      </c>
      <c r="CJ19" s="5">
        <v>3</v>
      </c>
      <c r="CK19" s="2">
        <v>0</v>
      </c>
      <c r="CL19" s="2">
        <v>0</v>
      </c>
      <c r="CM19" s="2">
        <v>0</v>
      </c>
      <c r="CN19" s="2">
        <v>0</v>
      </c>
      <c r="CO19" s="2">
        <v>0</v>
      </c>
      <c r="CP19" s="2">
        <v>0</v>
      </c>
      <c r="CQ19" s="5">
        <v>4</v>
      </c>
      <c r="CR19" s="5">
        <v>31</v>
      </c>
      <c r="CS19" s="5">
        <v>0.47642000000000001</v>
      </c>
      <c r="CT19" s="5">
        <v>7.7200000000000005E-2</v>
      </c>
      <c r="CU19" s="2" t="s">
        <v>143</v>
      </c>
    </row>
    <row r="20" spans="1:99" s="2" customFormat="1" x14ac:dyDescent="0.25">
      <c r="A20" s="2" t="s">
        <v>297</v>
      </c>
      <c r="B20" s="2" t="s">
        <v>298</v>
      </c>
      <c r="C20" s="2" t="s">
        <v>299</v>
      </c>
      <c r="D20" s="2">
        <v>1966</v>
      </c>
      <c r="E20" s="2">
        <f t="shared" si="0"/>
        <v>49</v>
      </c>
      <c r="F20" s="2">
        <v>77</v>
      </c>
      <c r="G20" s="2">
        <v>83</v>
      </c>
      <c r="H20" s="2">
        <v>38500</v>
      </c>
      <c r="I20" s="2">
        <v>124000</v>
      </c>
      <c r="J20" s="2">
        <v>56700</v>
      </c>
      <c r="K20" s="2">
        <v>124000</v>
      </c>
      <c r="L20" s="2">
        <f t="shared" si="1"/>
        <v>5401427600</v>
      </c>
      <c r="M20" s="2">
        <v>2650</v>
      </c>
      <c r="N20" s="2">
        <f t="shared" si="2"/>
        <v>115434000</v>
      </c>
      <c r="O20" s="2">
        <f t="shared" si="3"/>
        <v>4.140625</v>
      </c>
      <c r="P20" s="2">
        <f t="shared" si="4"/>
        <v>10724179</v>
      </c>
      <c r="Q20" s="2">
        <f t="shared" si="5"/>
        <v>10.724179000000001</v>
      </c>
      <c r="R20" s="2">
        <v>81</v>
      </c>
      <c r="S20" s="2">
        <f t="shared" si="6"/>
        <v>209.78918999999999</v>
      </c>
      <c r="T20" s="2">
        <f t="shared" si="7"/>
        <v>51840</v>
      </c>
      <c r="U20" s="2">
        <f t="shared" si="8"/>
        <v>2258280000</v>
      </c>
      <c r="V20" s="2">
        <v>284668.24336999998</v>
      </c>
      <c r="W20" s="2">
        <f t="shared" si="9"/>
        <v>86.766880579175989</v>
      </c>
      <c r="X20" s="2">
        <f t="shared" si="10"/>
        <v>53.914457284817779</v>
      </c>
      <c r="Y20" s="2">
        <f t="shared" si="11"/>
        <v>7.4742367134007406</v>
      </c>
      <c r="Z20" s="2">
        <f t="shared" si="12"/>
        <v>46.792345409498068</v>
      </c>
      <c r="AA20" s="2">
        <f t="shared" si="13"/>
        <v>1.2406200998487866</v>
      </c>
      <c r="AB20" s="2">
        <f t="shared" si="14"/>
        <v>1.8230783925778469</v>
      </c>
      <c r="AC20" s="2">
        <v>77</v>
      </c>
      <c r="AD20" s="2">
        <f t="shared" si="15"/>
        <v>0.60769279752594896</v>
      </c>
      <c r="AE20" s="2">
        <v>121.488</v>
      </c>
      <c r="AF20" s="2">
        <f t="shared" si="16"/>
        <v>19.562264150943395</v>
      </c>
      <c r="AG20" s="2">
        <f t="shared" si="17"/>
        <v>0.3859698580481663</v>
      </c>
      <c r="AH20" s="2">
        <f t="shared" si="18"/>
        <v>0.15333767830497949</v>
      </c>
      <c r="AI20" s="2">
        <f t="shared" si="19"/>
        <v>2469846330</v>
      </c>
      <c r="AJ20" s="2">
        <f t="shared" si="20"/>
        <v>69938316</v>
      </c>
      <c r="AK20" s="2">
        <f t="shared" si="21"/>
        <v>69.938316</v>
      </c>
      <c r="AL20" s="2" t="s">
        <v>300</v>
      </c>
      <c r="AM20" s="2" t="s">
        <v>135</v>
      </c>
      <c r="AN20" s="2" t="s">
        <v>301</v>
      </c>
      <c r="AO20" s="2" t="s">
        <v>302</v>
      </c>
      <c r="AP20" s="2" t="s">
        <v>303</v>
      </c>
      <c r="AQ20" s="2" t="s">
        <v>304</v>
      </c>
      <c r="AR20" s="2" t="s">
        <v>305</v>
      </c>
      <c r="AS20" s="2">
        <v>1</v>
      </c>
      <c r="AT20" s="2" t="s">
        <v>306</v>
      </c>
      <c r="AU20" s="2" t="s">
        <v>307</v>
      </c>
      <c r="AV20" s="2">
        <v>7</v>
      </c>
      <c r="AW20" s="5">
        <v>78</v>
      </c>
      <c r="AX20" s="5">
        <v>22</v>
      </c>
      <c r="AY20" s="5">
        <v>1</v>
      </c>
      <c r="AZ20" s="5">
        <v>4.4000000000000004</v>
      </c>
      <c r="BA20" s="5">
        <v>7.2</v>
      </c>
      <c r="BB20" s="5">
        <v>0.1</v>
      </c>
      <c r="BC20" s="5">
        <v>1.2</v>
      </c>
      <c r="BD20" s="5">
        <v>0.1</v>
      </c>
      <c r="BE20" s="5">
        <v>0.9</v>
      </c>
      <c r="BF20" s="5">
        <v>46.2</v>
      </c>
      <c r="BG20" s="5">
        <v>0.5</v>
      </c>
      <c r="BH20" s="5">
        <v>0.3</v>
      </c>
      <c r="BI20" s="2">
        <v>0</v>
      </c>
      <c r="BJ20" s="2">
        <v>0</v>
      </c>
      <c r="BK20" s="5">
        <v>23.5</v>
      </c>
      <c r="BL20" s="5">
        <v>15.2</v>
      </c>
      <c r="BM20" s="2">
        <v>0</v>
      </c>
      <c r="BN20" s="5">
        <v>0.4</v>
      </c>
      <c r="BO20" s="5">
        <v>18850</v>
      </c>
      <c r="BP20" s="5">
        <v>2821</v>
      </c>
      <c r="BQ20" s="5">
        <v>66</v>
      </c>
      <c r="BR20" s="5">
        <v>10</v>
      </c>
      <c r="BS20" s="5">
        <v>0.17</v>
      </c>
      <c r="BT20" s="5">
        <v>0.03</v>
      </c>
      <c r="BU20" s="5">
        <v>35151</v>
      </c>
      <c r="BV20" s="5">
        <v>122</v>
      </c>
      <c r="BW20" s="5">
        <v>0.32</v>
      </c>
      <c r="BX20" s="5">
        <v>158476</v>
      </c>
      <c r="BY20" s="5">
        <v>4807</v>
      </c>
      <c r="BZ20" s="5">
        <v>552</v>
      </c>
      <c r="CA20" s="5">
        <v>17</v>
      </c>
      <c r="CB20" s="5">
        <v>1.47</v>
      </c>
      <c r="CC20" s="5">
        <v>0.05</v>
      </c>
      <c r="CD20" s="5">
        <v>20</v>
      </c>
      <c r="CE20" s="5">
        <v>27</v>
      </c>
      <c r="CF20" s="5">
        <v>32</v>
      </c>
      <c r="CG20" s="5">
        <v>21</v>
      </c>
      <c r="CH20" s="5">
        <v>33</v>
      </c>
      <c r="CI20" s="5">
        <v>9</v>
      </c>
      <c r="CJ20" s="5">
        <v>21</v>
      </c>
      <c r="CK20" s="2">
        <v>0</v>
      </c>
      <c r="CL20" s="5">
        <v>1</v>
      </c>
      <c r="CM20" s="2">
        <v>0</v>
      </c>
      <c r="CN20" s="2">
        <v>0</v>
      </c>
      <c r="CO20" s="2">
        <v>0</v>
      </c>
      <c r="CP20" s="2">
        <v>0</v>
      </c>
      <c r="CQ20" s="5">
        <v>6</v>
      </c>
      <c r="CR20" s="5">
        <v>30</v>
      </c>
      <c r="CS20" s="5">
        <v>0.58675999999999995</v>
      </c>
      <c r="CT20" s="5">
        <v>0.22835</v>
      </c>
      <c r="CU20" s="2" t="s">
        <v>143</v>
      </c>
    </row>
    <row r="21" spans="1:99" s="2" customFormat="1" x14ac:dyDescent="0.25">
      <c r="A21" s="2" t="s">
        <v>308</v>
      </c>
      <c r="B21" s="2" t="s">
        <v>309</v>
      </c>
      <c r="C21" s="2" t="s">
        <v>310</v>
      </c>
      <c r="D21" s="2">
        <v>1944</v>
      </c>
      <c r="E21" s="2">
        <f t="shared" si="0"/>
        <v>71</v>
      </c>
      <c r="F21" s="2">
        <v>43</v>
      </c>
      <c r="G21" s="2">
        <v>47</v>
      </c>
      <c r="H21" s="2">
        <v>4180</v>
      </c>
      <c r="I21" s="2">
        <v>180000</v>
      </c>
      <c r="J21" s="2">
        <v>82400</v>
      </c>
      <c r="K21" s="2">
        <v>180000</v>
      </c>
      <c r="L21" s="2">
        <f t="shared" si="1"/>
        <v>7840782000</v>
      </c>
      <c r="M21" s="2">
        <v>7850</v>
      </c>
      <c r="N21" s="2">
        <f t="shared" si="2"/>
        <v>341946000</v>
      </c>
      <c r="O21" s="2">
        <f t="shared" si="3"/>
        <v>12.265625</v>
      </c>
      <c r="P21" s="2">
        <f t="shared" si="4"/>
        <v>31767851</v>
      </c>
      <c r="Q21" s="2">
        <f t="shared" si="5"/>
        <v>31.767851</v>
      </c>
      <c r="R21" s="2">
        <v>97</v>
      </c>
      <c r="S21" s="2">
        <f t="shared" si="6"/>
        <v>251.22902999999997</v>
      </c>
      <c r="T21" s="2">
        <f t="shared" si="7"/>
        <v>62080</v>
      </c>
      <c r="U21" s="2">
        <f t="shared" si="8"/>
        <v>2704360000</v>
      </c>
      <c r="V21" s="2">
        <v>228727.97721000001</v>
      </c>
      <c r="W21" s="2">
        <f t="shared" si="9"/>
        <v>69.716287453608004</v>
      </c>
      <c r="X21" s="2">
        <f t="shared" si="10"/>
        <v>43.319706515710742</v>
      </c>
      <c r="Y21" s="2">
        <f t="shared" si="11"/>
        <v>3.4892752064056833</v>
      </c>
      <c r="Z21" s="2">
        <f t="shared" si="12"/>
        <v>22.929883665841974</v>
      </c>
      <c r="AA21" s="2">
        <f t="shared" si="13"/>
        <v>0.68592230897923667</v>
      </c>
      <c r="AB21" s="2">
        <f t="shared" si="14"/>
        <v>1.5997593255238587</v>
      </c>
      <c r="AC21" s="2">
        <v>43</v>
      </c>
      <c r="AD21" s="2">
        <f t="shared" si="15"/>
        <v>0.53325310850795293</v>
      </c>
      <c r="AE21" s="2">
        <v>39.163899999999998</v>
      </c>
      <c r="AF21" s="2">
        <f t="shared" si="16"/>
        <v>7.9082802547770701</v>
      </c>
      <c r="AG21" s="2">
        <f t="shared" si="17"/>
        <v>0.10989262207148967</v>
      </c>
      <c r="AH21" s="2">
        <f t="shared" si="18"/>
        <v>0.31255648436139788</v>
      </c>
      <c r="AI21" s="2">
        <f t="shared" si="19"/>
        <v>3589335760</v>
      </c>
      <c r="AJ21" s="2">
        <f t="shared" si="20"/>
        <v>101638752</v>
      </c>
      <c r="AK21" s="2">
        <f t="shared" si="21"/>
        <v>101.638752</v>
      </c>
      <c r="AL21" s="2" t="s">
        <v>311</v>
      </c>
      <c r="AM21" s="2" t="s">
        <v>312</v>
      </c>
      <c r="AN21" s="2" t="s">
        <v>313</v>
      </c>
      <c r="AO21" s="2" t="s">
        <v>314</v>
      </c>
      <c r="AP21" s="2" t="s">
        <v>315</v>
      </c>
      <c r="AQ21" s="2" t="s">
        <v>304</v>
      </c>
      <c r="AR21" s="2" t="s">
        <v>316</v>
      </c>
      <c r="AS21" s="2">
        <v>1</v>
      </c>
      <c r="AT21" s="2" t="s">
        <v>317</v>
      </c>
      <c r="AU21" s="2" t="s">
        <v>318</v>
      </c>
      <c r="AV21" s="2">
        <v>7</v>
      </c>
      <c r="AW21" s="5">
        <v>86</v>
      </c>
      <c r="AX21" s="5">
        <v>13</v>
      </c>
      <c r="AY21" s="5">
        <v>1</v>
      </c>
      <c r="AZ21" s="5">
        <v>13.1</v>
      </c>
      <c r="BA21" s="5">
        <v>8.6999999999999993</v>
      </c>
      <c r="BB21" s="5">
        <v>0.3</v>
      </c>
      <c r="BC21" s="5">
        <v>2.6</v>
      </c>
      <c r="BD21" s="5">
        <v>0.1</v>
      </c>
      <c r="BE21" s="5">
        <v>0.8</v>
      </c>
      <c r="BF21" s="5">
        <v>31.3</v>
      </c>
      <c r="BG21" s="5">
        <v>0.5</v>
      </c>
      <c r="BH21" s="5">
        <v>0.3</v>
      </c>
      <c r="BI21" s="2">
        <v>0</v>
      </c>
      <c r="BJ21" s="2">
        <v>0</v>
      </c>
      <c r="BK21" s="5">
        <v>20.8</v>
      </c>
      <c r="BL21" s="5">
        <v>21.5</v>
      </c>
      <c r="BM21" s="2">
        <v>0</v>
      </c>
      <c r="BN21" s="2">
        <v>0</v>
      </c>
      <c r="BO21" s="5">
        <v>16624</v>
      </c>
      <c r="BP21" s="5">
        <v>2171</v>
      </c>
      <c r="BQ21" s="5">
        <v>70</v>
      </c>
      <c r="BR21" s="5">
        <v>9</v>
      </c>
      <c r="BS21" s="5">
        <v>0.16</v>
      </c>
      <c r="BT21" s="5">
        <v>0.02</v>
      </c>
      <c r="BU21" s="5">
        <v>29832</v>
      </c>
      <c r="BV21" s="5">
        <v>126</v>
      </c>
      <c r="BW21" s="5">
        <v>0.28999999999999998</v>
      </c>
      <c r="BX21" s="5">
        <v>45230</v>
      </c>
      <c r="BY21" s="5">
        <v>503</v>
      </c>
      <c r="BZ21" s="5">
        <v>192</v>
      </c>
      <c r="CA21" s="5">
        <v>2</v>
      </c>
      <c r="CB21" s="5">
        <v>1.39</v>
      </c>
      <c r="CC21" s="5">
        <v>0.02</v>
      </c>
      <c r="CD21" s="5">
        <v>17</v>
      </c>
      <c r="CE21" s="5">
        <v>25</v>
      </c>
      <c r="CF21" s="5">
        <v>39</v>
      </c>
      <c r="CG21" s="5">
        <v>29</v>
      </c>
      <c r="CH21" s="5">
        <v>31</v>
      </c>
      <c r="CI21" s="5">
        <v>5</v>
      </c>
      <c r="CJ21" s="5">
        <v>15</v>
      </c>
      <c r="CK21" s="2">
        <v>0</v>
      </c>
      <c r="CL21" s="2">
        <v>0</v>
      </c>
      <c r="CM21" s="2">
        <v>0</v>
      </c>
      <c r="CN21" s="2">
        <v>0</v>
      </c>
      <c r="CO21" s="2">
        <v>0</v>
      </c>
      <c r="CP21" s="2">
        <v>0</v>
      </c>
      <c r="CQ21" s="5">
        <v>7</v>
      </c>
      <c r="CR21" s="5">
        <v>32</v>
      </c>
      <c r="CS21" s="5">
        <v>0.18454000000000001</v>
      </c>
      <c r="CT21" s="5">
        <v>2.9090000000000001E-2</v>
      </c>
      <c r="CU21" s="2" t="s">
        <v>143</v>
      </c>
    </row>
    <row r="22" spans="1:99" s="2" customFormat="1" x14ac:dyDescent="0.25">
      <c r="A22" s="2" t="s">
        <v>319</v>
      </c>
      <c r="B22" s="2" t="s">
        <v>320</v>
      </c>
      <c r="C22" s="2" t="s">
        <v>321</v>
      </c>
      <c r="D22" s="2">
        <v>1943</v>
      </c>
      <c r="E22" s="2">
        <f t="shared" si="0"/>
        <v>72</v>
      </c>
      <c r="F22" s="2">
        <v>94</v>
      </c>
      <c r="G22" s="2">
        <v>96</v>
      </c>
      <c r="H22" s="2">
        <v>73400</v>
      </c>
      <c r="I22" s="2">
        <v>140000</v>
      </c>
      <c r="J22" s="2">
        <v>58400</v>
      </c>
      <c r="K22" s="2">
        <v>140000</v>
      </c>
      <c r="L22" s="2">
        <f t="shared" si="1"/>
        <v>6098386000</v>
      </c>
      <c r="M22" s="2">
        <v>3590</v>
      </c>
      <c r="N22" s="2">
        <f t="shared" si="2"/>
        <v>156380400</v>
      </c>
      <c r="O22" s="2">
        <f t="shared" si="3"/>
        <v>5.609375</v>
      </c>
      <c r="P22" s="2">
        <f t="shared" si="4"/>
        <v>14528227.4</v>
      </c>
      <c r="Q22" s="2">
        <f t="shared" si="5"/>
        <v>14.5282274</v>
      </c>
      <c r="R22" s="2">
        <v>249</v>
      </c>
      <c r="S22" s="2">
        <f t="shared" si="6"/>
        <v>644.90751</v>
      </c>
      <c r="T22" s="2">
        <f t="shared" si="7"/>
        <v>159360</v>
      </c>
      <c r="U22" s="2">
        <f t="shared" si="8"/>
        <v>6942120000</v>
      </c>
      <c r="V22" s="2">
        <v>370909.13926999999</v>
      </c>
      <c r="W22" s="2">
        <f t="shared" si="9"/>
        <v>113.05310564949599</v>
      </c>
      <c r="X22" s="2">
        <f t="shared" si="10"/>
        <v>70.247965522902376</v>
      </c>
      <c r="Y22" s="2">
        <f t="shared" si="11"/>
        <v>8.3670251402611697</v>
      </c>
      <c r="Z22" s="2">
        <f t="shared" si="12"/>
        <v>38.997124959393886</v>
      </c>
      <c r="AA22" s="2">
        <f t="shared" si="13"/>
        <v>1.569414056298118</v>
      </c>
      <c r="AB22" s="2">
        <f t="shared" si="14"/>
        <v>1.244589094448741</v>
      </c>
      <c r="AC22" s="2">
        <v>94</v>
      </c>
      <c r="AD22" s="2">
        <f t="shared" si="15"/>
        <v>0.4148630314829137</v>
      </c>
      <c r="AE22" s="2">
        <v>284.202</v>
      </c>
      <c r="AF22" s="2">
        <f t="shared" si="16"/>
        <v>44.389972144846794</v>
      </c>
      <c r="AG22" s="2">
        <f t="shared" si="17"/>
        <v>0.27636744194667462</v>
      </c>
      <c r="AH22" s="2">
        <f t="shared" si="18"/>
        <v>0.20168224626527198</v>
      </c>
      <c r="AI22" s="2">
        <f t="shared" si="19"/>
        <v>2543898160</v>
      </c>
      <c r="AJ22" s="2">
        <f t="shared" si="20"/>
        <v>72035232</v>
      </c>
      <c r="AK22" s="2">
        <f t="shared" si="21"/>
        <v>72.035231999999993</v>
      </c>
      <c r="AL22" s="2" t="s">
        <v>322</v>
      </c>
      <c r="AM22" s="2" t="s">
        <v>323</v>
      </c>
      <c r="AN22" s="2" t="s">
        <v>324</v>
      </c>
      <c r="AO22" s="2" t="s">
        <v>325</v>
      </c>
      <c r="AP22" s="2" t="s">
        <v>326</v>
      </c>
      <c r="AQ22" s="2" t="s">
        <v>304</v>
      </c>
      <c r="AR22" s="2" t="s">
        <v>327</v>
      </c>
      <c r="AS22" s="2">
        <v>1</v>
      </c>
      <c r="AT22" s="2" t="s">
        <v>328</v>
      </c>
      <c r="AU22" s="2" t="s">
        <v>329</v>
      </c>
      <c r="AV22" s="2">
        <v>7</v>
      </c>
      <c r="AW22" s="5">
        <v>78</v>
      </c>
      <c r="AX22" s="5">
        <v>22</v>
      </c>
      <c r="AY22" s="5">
        <v>1</v>
      </c>
      <c r="AZ22" s="5">
        <v>4</v>
      </c>
      <c r="BA22" s="5">
        <v>3.7</v>
      </c>
      <c r="BB22" s="5">
        <v>0.2</v>
      </c>
      <c r="BC22" s="5">
        <v>3.6</v>
      </c>
      <c r="BD22" s="5">
        <v>0.3</v>
      </c>
      <c r="BE22" s="5">
        <v>1</v>
      </c>
      <c r="BF22" s="5">
        <v>28.9</v>
      </c>
      <c r="BG22" s="5">
        <v>0.7</v>
      </c>
      <c r="BH22" s="5">
        <v>0.4</v>
      </c>
      <c r="BI22" s="2">
        <v>0</v>
      </c>
      <c r="BJ22" s="2">
        <v>0</v>
      </c>
      <c r="BK22" s="5">
        <v>34.6</v>
      </c>
      <c r="BL22" s="5">
        <v>22.5</v>
      </c>
      <c r="BM22" s="2">
        <v>0</v>
      </c>
      <c r="BN22" s="5">
        <v>0.1</v>
      </c>
      <c r="BO22" s="5">
        <v>46583</v>
      </c>
      <c r="BP22" s="5">
        <v>8559</v>
      </c>
      <c r="BQ22" s="5">
        <v>56</v>
      </c>
      <c r="BR22" s="5">
        <v>10</v>
      </c>
      <c r="BS22" s="5">
        <v>0.16</v>
      </c>
      <c r="BT22" s="5">
        <v>0.03</v>
      </c>
      <c r="BU22" s="5">
        <v>89055</v>
      </c>
      <c r="BV22" s="5">
        <v>108</v>
      </c>
      <c r="BW22" s="5">
        <v>0.31</v>
      </c>
      <c r="BX22" s="5">
        <v>563377</v>
      </c>
      <c r="BY22" s="5">
        <v>18323</v>
      </c>
      <c r="BZ22" s="5">
        <v>681</v>
      </c>
      <c r="CA22" s="5">
        <v>22</v>
      </c>
      <c r="CB22" s="5">
        <v>2.2400000000000002</v>
      </c>
      <c r="CC22" s="5">
        <v>0.08</v>
      </c>
      <c r="CD22" s="5">
        <v>22</v>
      </c>
      <c r="CE22" s="5">
        <v>25</v>
      </c>
      <c r="CF22" s="5">
        <v>41</v>
      </c>
      <c r="CG22" s="5">
        <v>26</v>
      </c>
      <c r="CH22" s="5">
        <v>23</v>
      </c>
      <c r="CI22" s="5">
        <v>4</v>
      </c>
      <c r="CJ22" s="5">
        <v>8</v>
      </c>
      <c r="CK22" s="2">
        <v>0</v>
      </c>
      <c r="CL22" s="2">
        <v>0</v>
      </c>
      <c r="CM22" s="2">
        <v>0</v>
      </c>
      <c r="CN22" s="2">
        <v>0</v>
      </c>
      <c r="CO22" s="2">
        <v>0</v>
      </c>
      <c r="CP22" s="2">
        <v>0</v>
      </c>
      <c r="CQ22" s="5">
        <v>11</v>
      </c>
      <c r="CR22" s="5">
        <v>41</v>
      </c>
      <c r="CS22" s="5">
        <v>0.57137000000000004</v>
      </c>
      <c r="CT22" s="5">
        <v>0.20630000000000001</v>
      </c>
      <c r="CU22" s="2" t="s">
        <v>143</v>
      </c>
    </row>
    <row r="23" spans="1:99" s="2" customFormat="1" x14ac:dyDescent="0.25">
      <c r="A23" s="2" t="s">
        <v>330</v>
      </c>
      <c r="C23" s="2" t="s">
        <v>331</v>
      </c>
      <c r="D23" s="2">
        <v>1964</v>
      </c>
      <c r="E23" s="2">
        <f t="shared" si="0"/>
        <v>51</v>
      </c>
      <c r="F23" s="2">
        <v>0</v>
      </c>
      <c r="G23" s="2">
        <v>42</v>
      </c>
      <c r="H23" s="2">
        <v>44394</v>
      </c>
      <c r="I23" s="2">
        <v>7783</v>
      </c>
      <c r="J23" s="2">
        <v>2388</v>
      </c>
      <c r="K23" s="2">
        <v>7783</v>
      </c>
      <c r="L23" s="2">
        <f t="shared" si="1"/>
        <v>339026701.69999999</v>
      </c>
      <c r="M23" s="2">
        <v>262.3010706</v>
      </c>
      <c r="N23" s="2">
        <f t="shared" si="2"/>
        <v>11425834.635336</v>
      </c>
      <c r="O23" s="2">
        <f t="shared" si="3"/>
        <v>0.40984542281250003</v>
      </c>
      <c r="P23" s="2">
        <f t="shared" si="4"/>
        <v>1061495.710568316</v>
      </c>
      <c r="Q23" s="2">
        <f t="shared" si="5"/>
        <v>1.061495710568316</v>
      </c>
      <c r="R23" s="2">
        <v>16192</v>
      </c>
      <c r="S23" s="2">
        <f t="shared" si="6"/>
        <v>41937.11808</v>
      </c>
      <c r="T23" s="2">
        <f t="shared" si="7"/>
        <v>10362880</v>
      </c>
      <c r="U23" s="2">
        <f t="shared" si="8"/>
        <v>451432960000</v>
      </c>
      <c r="V23" s="2">
        <v>38330.006245999997</v>
      </c>
      <c r="W23" s="2">
        <f t="shared" si="9"/>
        <v>11.682985903780798</v>
      </c>
      <c r="X23" s="2">
        <f t="shared" si="10"/>
        <v>7.2594732029549238</v>
      </c>
      <c r="Y23" s="2">
        <f t="shared" si="11"/>
        <v>3.1988186695396919</v>
      </c>
      <c r="Z23" s="2">
        <f t="shared" si="12"/>
        <v>29.671941921119025</v>
      </c>
      <c r="AA23" s="2">
        <f t="shared" si="13"/>
        <v>3.9663169702991716</v>
      </c>
      <c r="AB23" s="2" t="e">
        <f t="shared" si="14"/>
        <v>#DIV/0!</v>
      </c>
      <c r="AC23" s="2">
        <v>0</v>
      </c>
      <c r="AD23" s="2" t="e">
        <f t="shared" si="15"/>
        <v>#DIV/0!</v>
      </c>
      <c r="AE23" s="2">
        <v>41.808900000000001</v>
      </c>
      <c r="AF23" s="2">
        <f t="shared" si="16"/>
        <v>39507.577976313449</v>
      </c>
      <c r="AG23" s="2">
        <f t="shared" si="17"/>
        <v>0.7779424164742742</v>
      </c>
      <c r="AH23" s="2">
        <f t="shared" si="18"/>
        <v>0.3603726380740041</v>
      </c>
      <c r="AI23" s="2">
        <f t="shared" si="19"/>
        <v>104021041.2</v>
      </c>
      <c r="AJ23" s="2">
        <f t="shared" si="20"/>
        <v>2945550.24</v>
      </c>
      <c r="AK23" s="2">
        <f t="shared" si="21"/>
        <v>2.9455502400000002</v>
      </c>
      <c r="AL23" s="2" t="s">
        <v>332</v>
      </c>
      <c r="AM23" s="2" t="s">
        <v>135</v>
      </c>
      <c r="AN23" s="2" t="s">
        <v>333</v>
      </c>
      <c r="AO23" s="2" t="s">
        <v>334</v>
      </c>
      <c r="AP23" s="2" t="s">
        <v>335</v>
      </c>
      <c r="AQ23" s="2" t="s">
        <v>188</v>
      </c>
      <c r="AR23" s="2" t="s">
        <v>336</v>
      </c>
      <c r="AS23" s="2">
        <v>1</v>
      </c>
      <c r="AT23" s="2" t="s">
        <v>337</v>
      </c>
      <c r="AU23" s="2" t="s">
        <v>338</v>
      </c>
      <c r="AV23" s="2">
        <v>6</v>
      </c>
      <c r="AW23" s="5">
        <v>94</v>
      </c>
      <c r="AX23" s="5">
        <v>5</v>
      </c>
      <c r="AY23" s="2">
        <v>0</v>
      </c>
      <c r="AZ23" s="5">
        <v>1.1000000000000001</v>
      </c>
      <c r="BA23" s="5">
        <v>0.4</v>
      </c>
      <c r="BB23" s="5">
        <v>3.1</v>
      </c>
      <c r="BC23" s="5">
        <v>2.9</v>
      </c>
      <c r="BD23" s="5">
        <v>0.2</v>
      </c>
      <c r="BE23" s="5">
        <v>1.2</v>
      </c>
      <c r="BF23" s="5">
        <v>6</v>
      </c>
      <c r="BG23" s="2">
        <v>0</v>
      </c>
      <c r="BH23" s="2">
        <v>0</v>
      </c>
      <c r="BI23" s="2">
        <v>0</v>
      </c>
      <c r="BJ23" s="2">
        <v>0</v>
      </c>
      <c r="BK23" s="5">
        <v>12.8</v>
      </c>
      <c r="BL23" s="5">
        <v>72.3</v>
      </c>
      <c r="BM23" s="2">
        <v>0</v>
      </c>
      <c r="BN23" s="2">
        <v>0</v>
      </c>
      <c r="BO23" s="5">
        <v>7659</v>
      </c>
      <c r="BP23" s="5">
        <v>1090</v>
      </c>
      <c r="BQ23" s="5">
        <v>52</v>
      </c>
      <c r="BR23" s="5">
        <v>7</v>
      </c>
      <c r="BS23" s="5">
        <v>0.17</v>
      </c>
      <c r="BT23" s="5">
        <v>0.02</v>
      </c>
      <c r="BU23" s="5">
        <v>14223</v>
      </c>
      <c r="BV23" s="5">
        <v>97</v>
      </c>
      <c r="BW23" s="5">
        <v>0.31</v>
      </c>
      <c r="BX23" s="5">
        <v>295809</v>
      </c>
      <c r="BY23" s="5">
        <v>13608</v>
      </c>
      <c r="BZ23" s="5">
        <v>2026</v>
      </c>
      <c r="CA23" s="5">
        <v>93</v>
      </c>
      <c r="CB23" s="5">
        <v>7.93</v>
      </c>
      <c r="CC23" s="5">
        <v>0.38</v>
      </c>
      <c r="CD23" s="5">
        <v>9</v>
      </c>
      <c r="CE23" s="5">
        <v>23</v>
      </c>
      <c r="CF23" s="5">
        <v>78</v>
      </c>
      <c r="CG23" s="5">
        <v>53</v>
      </c>
      <c r="CH23" s="5">
        <v>10</v>
      </c>
      <c r="CI23" s="2">
        <v>0</v>
      </c>
      <c r="CJ23" s="5">
        <v>1</v>
      </c>
      <c r="CK23" s="2">
        <v>0</v>
      </c>
      <c r="CL23" s="2">
        <v>0</v>
      </c>
      <c r="CM23" s="2">
        <v>0</v>
      </c>
      <c r="CN23" s="2">
        <v>0</v>
      </c>
      <c r="CO23" s="2">
        <v>0</v>
      </c>
      <c r="CP23" s="2">
        <v>0</v>
      </c>
      <c r="CQ23" s="5">
        <v>3</v>
      </c>
      <c r="CR23" s="5">
        <v>22</v>
      </c>
      <c r="CS23" s="5">
        <v>0.58360999999999996</v>
      </c>
      <c r="CT23" s="5">
        <v>0.4617</v>
      </c>
      <c r="CU23" s="2" t="s">
        <v>339</v>
      </c>
    </row>
    <row r="24" spans="1:99" s="2" customFormat="1" x14ac:dyDescent="0.25">
      <c r="A24" s="2" t="s">
        <v>340</v>
      </c>
      <c r="C24" s="2" t="s">
        <v>341</v>
      </c>
      <c r="D24" s="2">
        <v>1968</v>
      </c>
      <c r="E24" s="2">
        <f t="shared" si="0"/>
        <v>47</v>
      </c>
      <c r="F24" s="2">
        <v>0</v>
      </c>
      <c r="G24" s="2">
        <v>40</v>
      </c>
      <c r="H24" s="2">
        <v>41465</v>
      </c>
      <c r="I24" s="2">
        <v>7459</v>
      </c>
      <c r="J24" s="2">
        <v>2245</v>
      </c>
      <c r="K24" s="2">
        <v>7459</v>
      </c>
      <c r="L24" s="2">
        <f t="shared" si="1"/>
        <v>324913294.10000002</v>
      </c>
      <c r="M24" s="2">
        <v>322.00242098000001</v>
      </c>
      <c r="N24" s="2">
        <f t="shared" si="2"/>
        <v>14026425.457888801</v>
      </c>
      <c r="O24" s="2">
        <f t="shared" si="3"/>
        <v>0.50312878278125006</v>
      </c>
      <c r="P24" s="2">
        <f t="shared" si="4"/>
        <v>1303098.7173671229</v>
      </c>
      <c r="Q24" s="2">
        <f t="shared" si="5"/>
        <v>1.3030987173671229</v>
      </c>
      <c r="R24" s="2">
        <v>14208</v>
      </c>
      <c r="S24" s="2">
        <f t="shared" si="6"/>
        <v>36798.577919999996</v>
      </c>
      <c r="T24" s="2">
        <f t="shared" si="7"/>
        <v>9093120</v>
      </c>
      <c r="U24" s="2">
        <f t="shared" si="8"/>
        <v>396119040000</v>
      </c>
      <c r="V24" s="2">
        <v>48075.345830999999</v>
      </c>
      <c r="W24" s="2">
        <f t="shared" si="9"/>
        <v>14.653365409288799</v>
      </c>
      <c r="X24" s="2">
        <f t="shared" si="10"/>
        <v>9.105182048316415</v>
      </c>
      <c r="Y24" s="2">
        <f t="shared" si="11"/>
        <v>3.6211257955515457</v>
      </c>
      <c r="Z24" s="2">
        <f t="shared" si="12"/>
        <v>23.164368931733847</v>
      </c>
      <c r="AA24" s="2">
        <f t="shared" si="13"/>
        <v>5.2916233265929558</v>
      </c>
      <c r="AB24" s="2" t="e">
        <f t="shared" si="14"/>
        <v>#DIV/0!</v>
      </c>
      <c r="AC24" s="2">
        <v>0</v>
      </c>
      <c r="AD24" s="2" t="e">
        <f t="shared" si="15"/>
        <v>#DIV/0!</v>
      </c>
      <c r="AE24" s="2" t="s">
        <v>135</v>
      </c>
      <c r="AF24" s="2">
        <f t="shared" si="16"/>
        <v>28239.29078646519</v>
      </c>
      <c r="AG24" s="2">
        <f t="shared" si="17"/>
        <v>0.54814116391743206</v>
      </c>
      <c r="AH24" s="2">
        <f t="shared" si="18"/>
        <v>0.47057500970406102</v>
      </c>
      <c r="AI24" s="2">
        <f t="shared" si="19"/>
        <v>97791975.5</v>
      </c>
      <c r="AJ24" s="2">
        <f t="shared" si="20"/>
        <v>2769162.6</v>
      </c>
      <c r="AK24" s="2">
        <f t="shared" si="21"/>
        <v>2.7691626</v>
      </c>
      <c r="AL24" s="2" t="s">
        <v>342</v>
      </c>
      <c r="AM24" s="2" t="s">
        <v>135</v>
      </c>
      <c r="AN24" s="2" t="s">
        <v>343</v>
      </c>
      <c r="AO24" s="2" t="s">
        <v>344</v>
      </c>
      <c r="AP24" s="2" t="s">
        <v>135</v>
      </c>
      <c r="AQ24" s="2" t="s">
        <v>135</v>
      </c>
      <c r="AR24" s="2" t="s">
        <v>135</v>
      </c>
      <c r="AS24" s="2">
        <v>0</v>
      </c>
      <c r="AT24" s="2" t="s">
        <v>135</v>
      </c>
      <c r="AU24" s="2" t="s">
        <v>135</v>
      </c>
      <c r="AV24" s="2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0</v>
      </c>
      <c r="BD24" s="2">
        <v>0</v>
      </c>
      <c r="BE24" s="2">
        <v>0</v>
      </c>
      <c r="BF24" s="2">
        <v>0</v>
      </c>
      <c r="BG24" s="2">
        <v>0</v>
      </c>
      <c r="BH24" s="2">
        <v>0</v>
      </c>
      <c r="BI24" s="2">
        <v>0</v>
      </c>
      <c r="BJ24" s="2">
        <v>0</v>
      </c>
      <c r="BK24" s="2">
        <v>0</v>
      </c>
      <c r="BL24" s="2">
        <v>0</v>
      </c>
      <c r="BM24" s="2">
        <v>0</v>
      </c>
      <c r="BN24" s="2">
        <v>0</v>
      </c>
      <c r="BO24" s="2">
        <v>0</v>
      </c>
      <c r="BP24" s="2">
        <v>0</v>
      </c>
      <c r="BQ24" s="2">
        <v>0</v>
      </c>
      <c r="BR24" s="2">
        <v>0</v>
      </c>
      <c r="BS24" s="2">
        <v>0</v>
      </c>
      <c r="BT24" s="2">
        <v>0</v>
      </c>
      <c r="BU24" s="2">
        <v>0</v>
      </c>
      <c r="BV24" s="2">
        <v>0</v>
      </c>
      <c r="BW24" s="2">
        <v>0</v>
      </c>
      <c r="BX24" s="2">
        <v>0</v>
      </c>
      <c r="BY24" s="2">
        <v>0</v>
      </c>
      <c r="BZ24" s="2">
        <v>0</v>
      </c>
      <c r="CA24" s="2">
        <v>0</v>
      </c>
      <c r="CB24" s="2">
        <v>0</v>
      </c>
      <c r="CC24" s="2">
        <v>0</v>
      </c>
      <c r="CD24" s="2">
        <v>0</v>
      </c>
      <c r="CE24" s="2">
        <v>0</v>
      </c>
      <c r="CF24" s="2">
        <v>0</v>
      </c>
      <c r="CG24" s="2">
        <v>0</v>
      </c>
      <c r="CH24" s="2">
        <v>0</v>
      </c>
      <c r="CI24" s="2">
        <v>0</v>
      </c>
      <c r="CJ24" s="2">
        <v>0</v>
      </c>
      <c r="CK24" s="2">
        <v>0</v>
      </c>
      <c r="CL24" s="2">
        <v>0</v>
      </c>
      <c r="CM24" s="2">
        <v>0</v>
      </c>
      <c r="CN24" s="2">
        <v>0</v>
      </c>
      <c r="CO24" s="2">
        <v>0</v>
      </c>
      <c r="CP24" s="2">
        <v>0</v>
      </c>
      <c r="CQ24" s="2">
        <v>0</v>
      </c>
      <c r="CR24" s="2">
        <v>0</v>
      </c>
      <c r="CS24" s="2">
        <v>0</v>
      </c>
      <c r="CT24" s="2">
        <v>0</v>
      </c>
      <c r="CU24" s="2" t="s">
        <v>339</v>
      </c>
    </row>
    <row r="25" spans="1:99" s="2" customFormat="1" x14ac:dyDescent="0.25">
      <c r="A25" s="2" t="s">
        <v>345</v>
      </c>
      <c r="C25" s="2" t="s">
        <v>346</v>
      </c>
      <c r="D25" s="2">
        <v>1973</v>
      </c>
      <c r="E25" s="2">
        <f t="shared" si="0"/>
        <v>42</v>
      </c>
      <c r="F25" s="2">
        <v>0</v>
      </c>
      <c r="G25" s="2">
        <v>52.5</v>
      </c>
      <c r="H25" s="2">
        <v>19400</v>
      </c>
      <c r="I25" s="2">
        <v>9642</v>
      </c>
      <c r="J25" s="2">
        <v>3543</v>
      </c>
      <c r="K25" s="2">
        <v>9642</v>
      </c>
      <c r="L25" s="2">
        <f t="shared" si="1"/>
        <v>420004555.80000001</v>
      </c>
      <c r="M25" s="2">
        <v>294.25188355</v>
      </c>
      <c r="N25" s="2">
        <f t="shared" si="2"/>
        <v>12817612.047437999</v>
      </c>
      <c r="O25" s="2">
        <f t="shared" si="3"/>
        <v>0.45976856804687505</v>
      </c>
      <c r="P25" s="2">
        <f t="shared" si="4"/>
        <v>1190796.1774631531</v>
      </c>
      <c r="Q25" s="2">
        <f t="shared" si="5"/>
        <v>1.190796177463153</v>
      </c>
      <c r="R25" s="2">
        <v>3744</v>
      </c>
      <c r="S25" s="2">
        <f t="shared" si="6"/>
        <v>9696.9225599999991</v>
      </c>
      <c r="T25" s="2">
        <f t="shared" si="7"/>
        <v>2396160</v>
      </c>
      <c r="U25" s="2">
        <f t="shared" si="8"/>
        <v>104382720000</v>
      </c>
      <c r="V25" s="2">
        <v>99606.338462999993</v>
      </c>
      <c r="W25" s="2">
        <f t="shared" si="9"/>
        <v>30.360011963522396</v>
      </c>
      <c r="X25" s="2">
        <f t="shared" si="10"/>
        <v>18.864842866861423</v>
      </c>
      <c r="Y25" s="2">
        <f t="shared" si="11"/>
        <v>7.8483455047592967</v>
      </c>
      <c r="Z25" s="2">
        <f t="shared" si="12"/>
        <v>32.767769397728891</v>
      </c>
      <c r="AA25" s="2">
        <f t="shared" si="13"/>
        <v>6.9470219953344037</v>
      </c>
      <c r="AB25" s="2" t="e">
        <f t="shared" si="14"/>
        <v>#DIV/0!</v>
      </c>
      <c r="AC25" s="2">
        <v>0</v>
      </c>
      <c r="AD25" s="2" t="e">
        <f t="shared" si="15"/>
        <v>#DIV/0!</v>
      </c>
      <c r="AE25" s="2">
        <v>37.488399999999999</v>
      </c>
      <c r="AF25" s="2">
        <f t="shared" si="16"/>
        <v>8143.2273978726753</v>
      </c>
      <c r="AG25" s="2">
        <f t="shared" si="17"/>
        <v>0.8111268277920326</v>
      </c>
      <c r="AH25" s="2">
        <f t="shared" si="18"/>
        <v>0.27247970938667815</v>
      </c>
      <c r="AI25" s="2">
        <f t="shared" si="19"/>
        <v>154332725.70000002</v>
      </c>
      <c r="AJ25" s="2">
        <f t="shared" si="20"/>
        <v>4370219.6399999997</v>
      </c>
      <c r="AK25" s="2">
        <f t="shared" si="21"/>
        <v>4.3702196399999993</v>
      </c>
      <c r="AL25" s="2" t="s">
        <v>347</v>
      </c>
      <c r="AM25" s="2" t="s">
        <v>348</v>
      </c>
      <c r="AN25" s="2" t="s">
        <v>349</v>
      </c>
      <c r="AO25" s="2" t="s">
        <v>350</v>
      </c>
      <c r="AP25" s="2" t="s">
        <v>351</v>
      </c>
      <c r="AQ25" s="2" t="s">
        <v>352</v>
      </c>
      <c r="AR25" s="2" t="s">
        <v>273</v>
      </c>
      <c r="AS25" s="2">
        <v>1</v>
      </c>
      <c r="AT25" s="2" t="s">
        <v>353</v>
      </c>
      <c r="AU25" s="2" t="s">
        <v>354</v>
      </c>
      <c r="AV25" s="2">
        <v>6</v>
      </c>
      <c r="AW25" s="5">
        <v>62</v>
      </c>
      <c r="AX25" s="5">
        <v>37</v>
      </c>
      <c r="AY25" s="5">
        <v>1</v>
      </c>
      <c r="AZ25" s="5">
        <v>1</v>
      </c>
      <c r="BA25" s="5">
        <v>0.1</v>
      </c>
      <c r="BB25" s="2">
        <v>0</v>
      </c>
      <c r="BC25" s="5">
        <v>0.5</v>
      </c>
      <c r="BD25" s="2">
        <v>0</v>
      </c>
      <c r="BE25" s="2">
        <v>0</v>
      </c>
      <c r="BF25" s="5">
        <v>29</v>
      </c>
      <c r="BG25" s="5">
        <v>0.3</v>
      </c>
      <c r="BH25" s="5">
        <v>0.1</v>
      </c>
      <c r="BI25" s="2">
        <v>0</v>
      </c>
      <c r="BJ25" s="2">
        <v>0</v>
      </c>
      <c r="BK25" s="5">
        <v>47.8</v>
      </c>
      <c r="BL25" s="5">
        <v>21.1</v>
      </c>
      <c r="BM25" s="2">
        <v>0</v>
      </c>
      <c r="BN25" s="2">
        <v>0</v>
      </c>
      <c r="BO25" s="5">
        <v>10210</v>
      </c>
      <c r="BP25" s="5">
        <v>1470</v>
      </c>
      <c r="BQ25" s="5">
        <v>61</v>
      </c>
      <c r="BR25" s="5">
        <v>9</v>
      </c>
      <c r="BS25" s="5">
        <v>0.15</v>
      </c>
      <c r="BT25" s="5">
        <v>0.02</v>
      </c>
      <c r="BU25" s="5">
        <v>16357</v>
      </c>
      <c r="BV25" s="5">
        <v>98</v>
      </c>
      <c r="BW25" s="5">
        <v>0.24</v>
      </c>
      <c r="BX25" s="5">
        <v>220089</v>
      </c>
      <c r="BY25" s="5">
        <v>12228</v>
      </c>
      <c r="BZ25" s="5">
        <v>1318</v>
      </c>
      <c r="CA25" s="5">
        <v>73</v>
      </c>
      <c r="CB25" s="5">
        <v>6.61</v>
      </c>
      <c r="CC25" s="5">
        <v>0.38</v>
      </c>
      <c r="CD25" s="5">
        <v>4</v>
      </c>
      <c r="CE25" s="5">
        <v>9</v>
      </c>
      <c r="CF25" s="5">
        <v>73</v>
      </c>
      <c r="CG25" s="5">
        <v>45</v>
      </c>
      <c r="CH25" s="5">
        <v>15</v>
      </c>
      <c r="CI25" s="5">
        <v>3</v>
      </c>
      <c r="CJ25" s="5">
        <v>10</v>
      </c>
      <c r="CK25" s="2">
        <v>0</v>
      </c>
      <c r="CL25" s="2">
        <v>0</v>
      </c>
      <c r="CM25" s="2">
        <v>0</v>
      </c>
      <c r="CN25" s="2">
        <v>0</v>
      </c>
      <c r="CO25" s="2">
        <v>0</v>
      </c>
      <c r="CP25" s="2">
        <v>0</v>
      </c>
      <c r="CQ25" s="5">
        <v>5</v>
      </c>
      <c r="CR25" s="5">
        <v>35</v>
      </c>
      <c r="CS25" s="5">
        <v>0.80157</v>
      </c>
      <c r="CT25" s="5">
        <v>0.84935000000000005</v>
      </c>
      <c r="CU25" s="2" t="s">
        <v>339</v>
      </c>
    </row>
    <row r="26" spans="1:99" s="2" customFormat="1" x14ac:dyDescent="0.25">
      <c r="A26" s="2" t="s">
        <v>355</v>
      </c>
      <c r="C26" s="2" t="s">
        <v>356</v>
      </c>
      <c r="D26" s="2">
        <v>1954</v>
      </c>
      <c r="E26" s="2">
        <f t="shared" si="0"/>
        <v>61</v>
      </c>
      <c r="F26" s="2">
        <v>0</v>
      </c>
      <c r="G26" s="2">
        <v>43</v>
      </c>
      <c r="H26" s="2">
        <v>24510</v>
      </c>
      <c r="I26" s="2">
        <v>9465</v>
      </c>
      <c r="J26" s="2">
        <v>3000</v>
      </c>
      <c r="K26" s="2">
        <v>9465</v>
      </c>
      <c r="L26" s="2">
        <f t="shared" si="1"/>
        <v>412294453.5</v>
      </c>
      <c r="M26" s="2">
        <v>311.07812431000002</v>
      </c>
      <c r="N26" s="2">
        <f t="shared" si="2"/>
        <v>13550563.094943602</v>
      </c>
      <c r="O26" s="2">
        <f t="shared" si="3"/>
        <v>0.48605956923437504</v>
      </c>
      <c r="P26" s="2">
        <f t="shared" si="4"/>
        <v>1258889.6181451667</v>
      </c>
      <c r="Q26" s="2">
        <f t="shared" si="5"/>
        <v>1.2588896181451668</v>
      </c>
      <c r="R26" s="2">
        <v>9408</v>
      </c>
      <c r="S26" s="2">
        <f t="shared" si="6"/>
        <v>24366.625919999999</v>
      </c>
      <c r="T26" s="2">
        <f t="shared" si="7"/>
        <v>6021120</v>
      </c>
      <c r="U26" s="2">
        <f t="shared" si="8"/>
        <v>262295040000</v>
      </c>
      <c r="V26" s="2">
        <v>42802.122818999997</v>
      </c>
      <c r="W26" s="2">
        <f t="shared" si="9"/>
        <v>13.046087035231198</v>
      </c>
      <c r="X26" s="2">
        <f t="shared" si="10"/>
        <v>8.1064652491816851</v>
      </c>
      <c r="Y26" s="2">
        <f t="shared" si="11"/>
        <v>3.2800565909623445</v>
      </c>
      <c r="Z26" s="2">
        <f t="shared" si="12"/>
        <v>30.426370521373229</v>
      </c>
      <c r="AA26" s="2">
        <f t="shared" si="13"/>
        <v>3.5255502143613184</v>
      </c>
      <c r="AB26" s="2" t="e">
        <f t="shared" si="14"/>
        <v>#DIV/0!</v>
      </c>
      <c r="AC26" s="2">
        <v>0</v>
      </c>
      <c r="AD26" s="2" t="e">
        <f t="shared" si="15"/>
        <v>#DIV/0!</v>
      </c>
      <c r="AE26" s="2" t="s">
        <v>135</v>
      </c>
      <c r="AF26" s="2">
        <f t="shared" si="16"/>
        <v>19355.652260522656</v>
      </c>
      <c r="AG26" s="2">
        <f t="shared" si="17"/>
        <v>0.73251568210659257</v>
      </c>
      <c r="AH26" s="2">
        <f t="shared" si="18"/>
        <v>0.34019998112256022</v>
      </c>
      <c r="AI26" s="2">
        <f t="shared" si="19"/>
        <v>130679700</v>
      </c>
      <c r="AJ26" s="2">
        <f t="shared" si="20"/>
        <v>3700440</v>
      </c>
      <c r="AK26" s="2">
        <f t="shared" si="21"/>
        <v>3.70044</v>
      </c>
      <c r="AL26" s="2" t="s">
        <v>357</v>
      </c>
      <c r="AM26" s="2" t="s">
        <v>358</v>
      </c>
      <c r="AN26" s="2" t="s">
        <v>359</v>
      </c>
      <c r="AO26" s="2" t="s">
        <v>360</v>
      </c>
      <c r="AP26" s="2" t="s">
        <v>135</v>
      </c>
      <c r="AQ26" s="2" t="s">
        <v>135</v>
      </c>
      <c r="AR26" s="2" t="s">
        <v>135</v>
      </c>
      <c r="AS26" s="2">
        <v>0</v>
      </c>
      <c r="AT26" s="2" t="s">
        <v>135</v>
      </c>
      <c r="AU26" s="2" t="s">
        <v>135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E26" s="2">
        <v>0</v>
      </c>
      <c r="BF26" s="2">
        <v>0</v>
      </c>
      <c r="BG26" s="2">
        <v>0</v>
      </c>
      <c r="BH26" s="2">
        <v>0</v>
      </c>
      <c r="BI26" s="2">
        <v>0</v>
      </c>
      <c r="BJ26" s="2">
        <v>0</v>
      </c>
      <c r="BK26" s="2">
        <v>0</v>
      </c>
      <c r="BL26" s="2">
        <v>0</v>
      </c>
      <c r="BM26" s="2">
        <v>0</v>
      </c>
      <c r="BN26" s="2">
        <v>0</v>
      </c>
      <c r="BO26" s="2">
        <v>0</v>
      </c>
      <c r="BP26" s="2">
        <v>0</v>
      </c>
      <c r="BQ26" s="2">
        <v>0</v>
      </c>
      <c r="BR26" s="2">
        <v>0</v>
      </c>
      <c r="BS26" s="2">
        <v>0</v>
      </c>
      <c r="BT26" s="2">
        <v>0</v>
      </c>
      <c r="BU26" s="2">
        <v>0</v>
      </c>
      <c r="BV26" s="2">
        <v>0</v>
      </c>
      <c r="BW26" s="2">
        <v>0</v>
      </c>
      <c r="BX26" s="2">
        <v>0</v>
      </c>
      <c r="BY26" s="2">
        <v>0</v>
      </c>
      <c r="BZ26" s="2">
        <v>0</v>
      </c>
      <c r="CA26" s="2">
        <v>0</v>
      </c>
      <c r="CB26" s="2">
        <v>0</v>
      </c>
      <c r="CC26" s="2">
        <v>0</v>
      </c>
      <c r="CD26" s="2">
        <v>0</v>
      </c>
      <c r="CE26" s="2">
        <v>0</v>
      </c>
      <c r="CF26" s="2">
        <v>0</v>
      </c>
      <c r="CG26" s="2">
        <v>0</v>
      </c>
      <c r="CH26" s="2">
        <v>0</v>
      </c>
      <c r="CI26" s="2">
        <v>0</v>
      </c>
      <c r="CJ26" s="2">
        <v>0</v>
      </c>
      <c r="CK26" s="2">
        <v>0</v>
      </c>
      <c r="CL26" s="2">
        <v>0</v>
      </c>
      <c r="CM26" s="2">
        <v>0</v>
      </c>
      <c r="CN26" s="2">
        <v>0</v>
      </c>
      <c r="CO26" s="2">
        <v>0</v>
      </c>
      <c r="CP26" s="2">
        <v>0</v>
      </c>
      <c r="CQ26" s="2">
        <v>0</v>
      </c>
      <c r="CR26" s="2">
        <v>0</v>
      </c>
      <c r="CS26" s="2">
        <v>0</v>
      </c>
      <c r="CT26" s="2">
        <v>0</v>
      </c>
      <c r="CU26" s="2" t="s">
        <v>339</v>
      </c>
    </row>
    <row r="27" spans="1:99" s="2" customFormat="1" x14ac:dyDescent="0.25">
      <c r="A27" s="2" t="s">
        <v>361</v>
      </c>
      <c r="C27" s="2" t="s">
        <v>362</v>
      </c>
      <c r="D27" s="2">
        <v>1952</v>
      </c>
      <c r="E27" s="2">
        <f t="shared" si="0"/>
        <v>63</v>
      </c>
      <c r="F27" s="2">
        <v>0</v>
      </c>
      <c r="G27" s="2">
        <v>73.5</v>
      </c>
      <c r="H27" s="2">
        <v>42489</v>
      </c>
      <c r="I27" s="2">
        <v>87050</v>
      </c>
      <c r="J27" s="2">
        <v>35299</v>
      </c>
      <c r="K27" s="2">
        <v>87050</v>
      </c>
      <c r="L27" s="2">
        <f t="shared" si="1"/>
        <v>3791889295</v>
      </c>
      <c r="M27" s="2">
        <v>1990.2433708000001</v>
      </c>
      <c r="N27" s="2">
        <f t="shared" si="2"/>
        <v>86695001.232048005</v>
      </c>
      <c r="O27" s="2">
        <f t="shared" si="3"/>
        <v>3.1097552668750001</v>
      </c>
      <c r="P27" s="2">
        <f t="shared" si="4"/>
        <v>8054236.287555689</v>
      </c>
      <c r="Q27" s="2">
        <f t="shared" si="5"/>
        <v>8.054236287555689</v>
      </c>
      <c r="R27" s="2">
        <v>72960</v>
      </c>
      <c r="S27" s="2">
        <f t="shared" si="6"/>
        <v>188965.67039999997</v>
      </c>
      <c r="T27" s="2">
        <f t="shared" si="7"/>
        <v>46694400</v>
      </c>
      <c r="U27" s="2">
        <f t="shared" si="8"/>
        <v>2034124800000</v>
      </c>
      <c r="V27" s="2">
        <v>167304.51063999999</v>
      </c>
      <c r="W27" s="2">
        <f t="shared" si="9"/>
        <v>50.994414843071993</v>
      </c>
      <c r="X27" s="2">
        <f t="shared" si="10"/>
        <v>31.68647048815216</v>
      </c>
      <c r="Y27" s="2">
        <f t="shared" si="11"/>
        <v>5.0688019262120338</v>
      </c>
      <c r="Z27" s="2">
        <f t="shared" si="12"/>
        <v>43.73826911716192</v>
      </c>
      <c r="AA27" s="2">
        <f t="shared" si="13"/>
        <v>1.1711920029152589</v>
      </c>
      <c r="AB27" s="2" t="e">
        <f t="shared" si="14"/>
        <v>#DIV/0!</v>
      </c>
      <c r="AC27" s="2">
        <v>0</v>
      </c>
      <c r="AD27" s="2" t="e">
        <f t="shared" si="15"/>
        <v>#DIV/0!</v>
      </c>
      <c r="AE27" s="2">
        <v>132.708</v>
      </c>
      <c r="AF27" s="2">
        <f t="shared" si="16"/>
        <v>23461.653325960167</v>
      </c>
      <c r="AG27" s="2">
        <f t="shared" si="17"/>
        <v>0.41630345224382781</v>
      </c>
      <c r="AH27" s="2">
        <f t="shared" si="18"/>
        <v>0.18498216243100324</v>
      </c>
      <c r="AI27" s="2">
        <f t="shared" si="19"/>
        <v>1537620910.1000001</v>
      </c>
      <c r="AJ27" s="2">
        <f t="shared" si="20"/>
        <v>43540610.520000003</v>
      </c>
      <c r="AK27" s="2">
        <f t="shared" si="21"/>
        <v>43.540610520000001</v>
      </c>
      <c r="AL27" s="2" t="s">
        <v>363</v>
      </c>
      <c r="AM27" s="2" t="s">
        <v>364</v>
      </c>
      <c r="AN27" s="2" t="s">
        <v>365</v>
      </c>
      <c r="AO27" s="2" t="s">
        <v>366</v>
      </c>
      <c r="AP27" s="2" t="s">
        <v>367</v>
      </c>
      <c r="AQ27" s="2" t="s">
        <v>260</v>
      </c>
      <c r="AR27" s="2" t="s">
        <v>368</v>
      </c>
      <c r="AS27" s="2">
        <v>2</v>
      </c>
      <c r="AT27" s="2" t="s">
        <v>369</v>
      </c>
      <c r="AU27" s="2" t="s">
        <v>370</v>
      </c>
      <c r="AV27" s="2">
        <v>6</v>
      </c>
      <c r="AW27" s="5">
        <v>79</v>
      </c>
      <c r="AX27" s="5">
        <v>20</v>
      </c>
      <c r="AY27" s="5">
        <v>1</v>
      </c>
      <c r="AZ27" s="5">
        <v>2.7</v>
      </c>
      <c r="BA27" s="5">
        <v>0.2</v>
      </c>
      <c r="BB27" s="5">
        <v>0.1</v>
      </c>
      <c r="BC27" s="5">
        <v>2.4</v>
      </c>
      <c r="BD27" s="5">
        <v>0.2</v>
      </c>
      <c r="BE27" s="5">
        <v>0.4</v>
      </c>
      <c r="BF27" s="5">
        <v>22.8</v>
      </c>
      <c r="BG27" s="5">
        <v>0.7</v>
      </c>
      <c r="BH27" s="5">
        <v>0.1</v>
      </c>
      <c r="BI27" s="2">
        <v>0</v>
      </c>
      <c r="BJ27" s="2">
        <v>0</v>
      </c>
      <c r="BK27" s="5">
        <v>42.7</v>
      </c>
      <c r="BL27" s="5">
        <v>27.7</v>
      </c>
      <c r="BM27" s="2">
        <v>0</v>
      </c>
      <c r="BN27" s="2">
        <v>0</v>
      </c>
      <c r="BO27" s="5">
        <v>19004</v>
      </c>
      <c r="BP27" s="5">
        <v>2403</v>
      </c>
      <c r="BQ27" s="5">
        <v>66</v>
      </c>
      <c r="BR27" s="5">
        <v>8</v>
      </c>
      <c r="BS27" s="5">
        <v>0.17</v>
      </c>
      <c r="BT27" s="5">
        <v>0.02</v>
      </c>
      <c r="BU27" s="5">
        <v>31101</v>
      </c>
      <c r="BV27" s="5">
        <v>108</v>
      </c>
      <c r="BW27" s="5">
        <v>0.27</v>
      </c>
      <c r="BX27" s="5">
        <v>292950</v>
      </c>
      <c r="BY27" s="5">
        <v>6421</v>
      </c>
      <c r="BZ27" s="5">
        <v>1021</v>
      </c>
      <c r="CA27" s="5">
        <v>22</v>
      </c>
      <c r="CB27" s="5">
        <v>2.48</v>
      </c>
      <c r="CC27" s="5">
        <v>0.06</v>
      </c>
      <c r="CD27" s="5">
        <v>7</v>
      </c>
      <c r="CE27" s="5">
        <v>16</v>
      </c>
      <c r="CF27" s="5">
        <v>71</v>
      </c>
      <c r="CG27" s="5">
        <v>45</v>
      </c>
      <c r="CH27" s="5">
        <v>14</v>
      </c>
      <c r="CI27" s="5">
        <v>2</v>
      </c>
      <c r="CJ27" s="5">
        <v>7</v>
      </c>
      <c r="CK27" s="2">
        <v>0</v>
      </c>
      <c r="CL27" s="2">
        <v>0</v>
      </c>
      <c r="CM27" s="2">
        <v>0</v>
      </c>
      <c r="CN27" s="2">
        <v>0</v>
      </c>
      <c r="CO27" s="2">
        <v>0</v>
      </c>
      <c r="CP27" s="2">
        <v>0</v>
      </c>
      <c r="CQ27" s="5">
        <v>5</v>
      </c>
      <c r="CR27" s="5">
        <v>32</v>
      </c>
      <c r="CS27" s="5">
        <v>0.66069</v>
      </c>
      <c r="CT27" s="5">
        <v>0.30277999999999999</v>
      </c>
      <c r="CU27" s="2" t="s">
        <v>339</v>
      </c>
    </row>
    <row r="28" spans="1:99" s="2" customFormat="1" x14ac:dyDescent="0.25">
      <c r="A28" s="2" t="s">
        <v>371</v>
      </c>
      <c r="C28" s="2" t="s">
        <v>372</v>
      </c>
      <c r="D28" s="2">
        <v>1971</v>
      </c>
      <c r="E28" s="2">
        <f t="shared" si="0"/>
        <v>44</v>
      </c>
      <c r="F28" s="2">
        <v>0</v>
      </c>
      <c r="G28" s="2">
        <v>91</v>
      </c>
      <c r="H28" s="2">
        <v>54460</v>
      </c>
      <c r="I28" s="2">
        <v>22485</v>
      </c>
      <c r="J28" s="2">
        <v>11900</v>
      </c>
      <c r="K28" s="2">
        <v>22485</v>
      </c>
      <c r="L28" s="2">
        <f t="shared" si="1"/>
        <v>979444351.5</v>
      </c>
      <c r="M28" s="2">
        <v>498.57101591000003</v>
      </c>
      <c r="N28" s="2">
        <f t="shared" si="2"/>
        <v>21717753.453039601</v>
      </c>
      <c r="O28" s="2">
        <f t="shared" si="3"/>
        <v>0.77901721235937504</v>
      </c>
      <c r="P28" s="2">
        <f t="shared" si="4"/>
        <v>2017647.1014455429</v>
      </c>
      <c r="Q28" s="2">
        <f t="shared" si="5"/>
        <v>2.0176471014455428</v>
      </c>
      <c r="R28" s="2">
        <v>11872</v>
      </c>
      <c r="S28" s="2">
        <f t="shared" si="6"/>
        <v>30748.361279999997</v>
      </c>
      <c r="T28" s="2">
        <f t="shared" si="7"/>
        <v>7598080</v>
      </c>
      <c r="U28" s="2">
        <f t="shared" si="8"/>
        <v>330991360000</v>
      </c>
      <c r="V28" s="2">
        <v>60066.497088999997</v>
      </c>
      <c r="W28" s="2">
        <f t="shared" si="9"/>
        <v>18.308268312727197</v>
      </c>
      <c r="X28" s="2">
        <f t="shared" si="10"/>
        <v>11.376234149674065</v>
      </c>
      <c r="Y28" s="2">
        <f t="shared" si="11"/>
        <v>3.6359638421981244</v>
      </c>
      <c r="Z28" s="2">
        <f t="shared" si="12"/>
        <v>45.098787663183352</v>
      </c>
      <c r="AA28" s="2">
        <f t="shared" si="13"/>
        <v>1.2472921670768744</v>
      </c>
      <c r="AB28" s="2" t="e">
        <f t="shared" si="14"/>
        <v>#DIV/0!</v>
      </c>
      <c r="AC28" s="2">
        <v>0</v>
      </c>
      <c r="AD28" s="2" t="e">
        <f t="shared" si="15"/>
        <v>#DIV/0!</v>
      </c>
      <c r="AE28" s="2" t="s">
        <v>135</v>
      </c>
      <c r="AF28" s="2">
        <f t="shared" si="16"/>
        <v>15239.714619454682</v>
      </c>
      <c r="AG28" s="2">
        <f t="shared" si="17"/>
        <v>0.85763573140437765</v>
      </c>
      <c r="AH28" s="2">
        <f t="shared" si="18"/>
        <v>0.1374567699452463</v>
      </c>
      <c r="AI28" s="2">
        <f t="shared" si="19"/>
        <v>518362810</v>
      </c>
      <c r="AJ28" s="2">
        <f t="shared" si="20"/>
        <v>14678412</v>
      </c>
      <c r="AK28" s="2">
        <f t="shared" si="21"/>
        <v>14.678412</v>
      </c>
      <c r="AL28" s="2" t="s">
        <v>373</v>
      </c>
      <c r="AM28" s="2" t="s">
        <v>135</v>
      </c>
      <c r="AN28" s="2" t="s">
        <v>374</v>
      </c>
      <c r="AO28" s="2" t="s">
        <v>375</v>
      </c>
      <c r="AP28" s="2" t="s">
        <v>135</v>
      </c>
      <c r="AQ28" s="2" t="s">
        <v>135</v>
      </c>
      <c r="AR28" s="2" t="s">
        <v>135</v>
      </c>
      <c r="AS28" s="2">
        <v>0</v>
      </c>
      <c r="AT28" s="2" t="s">
        <v>135</v>
      </c>
      <c r="AU28" s="2" t="s">
        <v>135</v>
      </c>
      <c r="AV28" s="2">
        <v>0</v>
      </c>
      <c r="AW28" s="2">
        <v>0</v>
      </c>
      <c r="AX28" s="2">
        <v>0</v>
      </c>
      <c r="AY28" s="2">
        <v>0</v>
      </c>
      <c r="AZ28" s="2">
        <v>0</v>
      </c>
      <c r="BA28" s="2">
        <v>0</v>
      </c>
      <c r="BB28" s="2">
        <v>0</v>
      </c>
      <c r="BC28" s="2">
        <v>0</v>
      </c>
      <c r="BD28" s="2">
        <v>0</v>
      </c>
      <c r="BE28" s="2">
        <v>0</v>
      </c>
      <c r="BF28" s="2">
        <v>0</v>
      </c>
      <c r="BG28" s="2">
        <v>0</v>
      </c>
      <c r="BH28" s="2">
        <v>0</v>
      </c>
      <c r="BI28" s="2">
        <v>0</v>
      </c>
      <c r="BJ28" s="2">
        <v>0</v>
      </c>
      <c r="BK28" s="2">
        <v>0</v>
      </c>
      <c r="BL28" s="2">
        <v>0</v>
      </c>
      <c r="BM28" s="2">
        <v>0</v>
      </c>
      <c r="BN28" s="2">
        <v>0</v>
      </c>
      <c r="BO28" s="2">
        <v>0</v>
      </c>
      <c r="BP28" s="2">
        <v>0</v>
      </c>
      <c r="BQ28" s="2">
        <v>0</v>
      </c>
      <c r="BR28" s="2">
        <v>0</v>
      </c>
      <c r="BS28" s="2">
        <v>0</v>
      </c>
      <c r="BT28" s="2">
        <v>0</v>
      </c>
      <c r="BU28" s="2">
        <v>0</v>
      </c>
      <c r="BV28" s="2">
        <v>0</v>
      </c>
      <c r="BW28" s="2">
        <v>0</v>
      </c>
      <c r="BX28" s="2">
        <v>0</v>
      </c>
      <c r="BY28" s="2">
        <v>0</v>
      </c>
      <c r="BZ28" s="2">
        <v>0</v>
      </c>
      <c r="CA28" s="2">
        <v>0</v>
      </c>
      <c r="CB28" s="2">
        <v>0</v>
      </c>
      <c r="CC28" s="2">
        <v>0</v>
      </c>
      <c r="CD28" s="2">
        <v>0</v>
      </c>
      <c r="CE28" s="2">
        <v>0</v>
      </c>
      <c r="CF28" s="2">
        <v>0</v>
      </c>
      <c r="CG28" s="2">
        <v>0</v>
      </c>
      <c r="CH28" s="2">
        <v>0</v>
      </c>
      <c r="CI28" s="2">
        <v>0</v>
      </c>
      <c r="CJ28" s="2">
        <v>0</v>
      </c>
      <c r="CK28" s="2">
        <v>0</v>
      </c>
      <c r="CL28" s="2">
        <v>0</v>
      </c>
      <c r="CM28" s="2">
        <v>0</v>
      </c>
      <c r="CN28" s="2">
        <v>0</v>
      </c>
      <c r="CO28" s="2">
        <v>0</v>
      </c>
      <c r="CP28" s="2">
        <v>0</v>
      </c>
      <c r="CQ28" s="2">
        <v>0</v>
      </c>
      <c r="CR28" s="2">
        <v>0</v>
      </c>
      <c r="CS28" s="2">
        <v>0</v>
      </c>
      <c r="CT28" s="2">
        <v>0</v>
      </c>
      <c r="CU28" s="2" t="s">
        <v>339</v>
      </c>
    </row>
    <row r="29" spans="1:99" s="2" customFormat="1" x14ac:dyDescent="0.25">
      <c r="A29" s="2" t="s">
        <v>376</v>
      </c>
      <c r="C29" s="2" t="s">
        <v>377</v>
      </c>
      <c r="D29" s="2">
        <v>1967</v>
      </c>
      <c r="E29" s="2">
        <f t="shared" si="0"/>
        <v>48</v>
      </c>
      <c r="F29" s="2">
        <v>0</v>
      </c>
      <c r="G29" s="2">
        <v>45.3</v>
      </c>
      <c r="H29" s="2">
        <v>55678</v>
      </c>
      <c r="I29" s="2">
        <v>12000</v>
      </c>
      <c r="J29" s="2">
        <v>6091</v>
      </c>
      <c r="K29" s="2">
        <v>12000</v>
      </c>
      <c r="L29" s="2">
        <f t="shared" si="1"/>
        <v>522718800</v>
      </c>
      <c r="M29" s="2">
        <v>451.0472163</v>
      </c>
      <c r="N29" s="2">
        <f t="shared" si="2"/>
        <v>19647616.742028002</v>
      </c>
      <c r="O29" s="2">
        <f t="shared" si="3"/>
        <v>0.70476127546875</v>
      </c>
      <c r="P29" s="2">
        <f t="shared" si="4"/>
        <v>1825324.937755818</v>
      </c>
      <c r="Q29" s="2">
        <f t="shared" si="5"/>
        <v>1.8253249377558181</v>
      </c>
      <c r="R29" s="2">
        <v>47040</v>
      </c>
      <c r="S29" s="2">
        <f t="shared" si="6"/>
        <v>121833.12959999999</v>
      </c>
      <c r="T29" s="2">
        <f t="shared" si="7"/>
        <v>30105600</v>
      </c>
      <c r="U29" s="2">
        <f t="shared" si="8"/>
        <v>1311475200000</v>
      </c>
      <c r="V29" s="2">
        <v>90890.203070999996</v>
      </c>
      <c r="W29" s="2">
        <f t="shared" si="9"/>
        <v>27.703333896040796</v>
      </c>
      <c r="X29" s="2">
        <f t="shared" si="10"/>
        <v>17.214059120428974</v>
      </c>
      <c r="Y29" s="2">
        <f t="shared" si="11"/>
        <v>5.7843802413084928</v>
      </c>
      <c r="Z29" s="2">
        <f t="shared" si="12"/>
        <v>26.604692409428871</v>
      </c>
      <c r="AA29" s="2">
        <f t="shared" si="13"/>
        <v>3.6873242094782297</v>
      </c>
      <c r="AB29" s="2" t="e">
        <f t="shared" si="14"/>
        <v>#DIV/0!</v>
      </c>
      <c r="AC29" s="2">
        <v>0</v>
      </c>
      <c r="AD29" s="2" t="e">
        <f t="shared" si="15"/>
        <v>#DIV/0!</v>
      </c>
      <c r="AE29" s="2" t="s">
        <v>135</v>
      </c>
      <c r="AF29" s="2">
        <f t="shared" si="16"/>
        <v>66746.00554451975</v>
      </c>
      <c r="AG29" s="2">
        <f t="shared" si="17"/>
        <v>0.53192297838312808</v>
      </c>
      <c r="AH29" s="2">
        <f t="shared" si="18"/>
        <v>0.24295143892819576</v>
      </c>
      <c r="AI29" s="2">
        <f t="shared" si="19"/>
        <v>265323350.90000001</v>
      </c>
      <c r="AJ29" s="2">
        <f t="shared" si="20"/>
        <v>7513126.6799999997</v>
      </c>
      <c r="AK29" s="2">
        <f t="shared" si="21"/>
        <v>7.5131266800000001</v>
      </c>
      <c r="AL29" s="2" t="s">
        <v>378</v>
      </c>
      <c r="AM29" s="2" t="s">
        <v>379</v>
      </c>
      <c r="AN29" s="2" t="s">
        <v>380</v>
      </c>
      <c r="AO29" s="2" t="s">
        <v>381</v>
      </c>
      <c r="AP29" s="2" t="s">
        <v>135</v>
      </c>
      <c r="AQ29" s="2" t="s">
        <v>135</v>
      </c>
      <c r="AR29" s="2" t="s">
        <v>135</v>
      </c>
      <c r="AS29" s="2">
        <v>0</v>
      </c>
      <c r="AT29" s="2" t="s">
        <v>135</v>
      </c>
      <c r="AU29" s="2" t="s">
        <v>135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0</v>
      </c>
      <c r="BI29" s="2">
        <v>0</v>
      </c>
      <c r="BJ29" s="2">
        <v>0</v>
      </c>
      <c r="BK29" s="2">
        <v>0</v>
      </c>
      <c r="BL29" s="2">
        <v>0</v>
      </c>
      <c r="BM29" s="2">
        <v>0</v>
      </c>
      <c r="BN29" s="2">
        <v>0</v>
      </c>
      <c r="BO29" s="2">
        <v>0</v>
      </c>
      <c r="BP29" s="2">
        <v>0</v>
      </c>
      <c r="BQ29" s="2">
        <v>0</v>
      </c>
      <c r="BR29" s="2">
        <v>0</v>
      </c>
      <c r="BS29" s="2">
        <v>0</v>
      </c>
      <c r="BT29" s="2">
        <v>0</v>
      </c>
      <c r="BU29" s="2">
        <v>0</v>
      </c>
      <c r="BV29" s="2">
        <v>0</v>
      </c>
      <c r="BW29" s="2">
        <v>0</v>
      </c>
      <c r="BX29" s="2">
        <v>0</v>
      </c>
      <c r="BY29" s="2">
        <v>0</v>
      </c>
      <c r="BZ29" s="2">
        <v>0</v>
      </c>
      <c r="CA29" s="2">
        <v>0</v>
      </c>
      <c r="CB29" s="2">
        <v>0</v>
      </c>
      <c r="CC29" s="2">
        <v>0</v>
      </c>
      <c r="CD29" s="2">
        <v>0</v>
      </c>
      <c r="CE29" s="2">
        <v>0</v>
      </c>
      <c r="CF29" s="2">
        <v>0</v>
      </c>
      <c r="CG29" s="2">
        <v>0</v>
      </c>
      <c r="CH29" s="2">
        <v>0</v>
      </c>
      <c r="CI29" s="2">
        <v>0</v>
      </c>
      <c r="CJ29" s="2">
        <v>0</v>
      </c>
      <c r="CK29" s="2">
        <v>0</v>
      </c>
      <c r="CL29" s="2">
        <v>0</v>
      </c>
      <c r="CM29" s="2">
        <v>0</v>
      </c>
      <c r="CN29" s="2">
        <v>0</v>
      </c>
      <c r="CO29" s="2">
        <v>0</v>
      </c>
      <c r="CP29" s="2">
        <v>0</v>
      </c>
      <c r="CQ29" s="2">
        <v>0</v>
      </c>
      <c r="CR29" s="2">
        <v>0</v>
      </c>
      <c r="CS29" s="2">
        <v>0</v>
      </c>
      <c r="CT29" s="2">
        <v>0</v>
      </c>
      <c r="CU29" s="2" t="s">
        <v>339</v>
      </c>
    </row>
    <row r="30" spans="1:99" s="2" customFormat="1" x14ac:dyDescent="0.25">
      <c r="A30" s="2" t="s">
        <v>382</v>
      </c>
      <c r="C30" s="2" t="s">
        <v>383</v>
      </c>
      <c r="D30" s="2">
        <v>1916</v>
      </c>
      <c r="E30" s="2">
        <f t="shared" si="0"/>
        <v>99</v>
      </c>
      <c r="F30" s="2">
        <v>0</v>
      </c>
      <c r="G30" s="2">
        <v>52.5</v>
      </c>
      <c r="H30" s="2">
        <v>122714</v>
      </c>
      <c r="I30" s="2">
        <v>46605</v>
      </c>
      <c r="J30" s="2">
        <v>21600</v>
      </c>
      <c r="K30" s="2">
        <v>46605</v>
      </c>
      <c r="L30" s="2">
        <f t="shared" si="1"/>
        <v>2030109139.5</v>
      </c>
      <c r="M30" s="2">
        <v>1655.5144462999999</v>
      </c>
      <c r="N30" s="2">
        <f t="shared" si="2"/>
        <v>72114209.280827999</v>
      </c>
      <c r="O30" s="2">
        <f t="shared" si="3"/>
        <v>2.5867413223437499</v>
      </c>
      <c r="P30" s="2">
        <f t="shared" si="4"/>
        <v>6699635.1921536177</v>
      </c>
      <c r="Q30" s="2">
        <f t="shared" si="5"/>
        <v>6.6996351921536181</v>
      </c>
      <c r="R30" s="2">
        <v>176640</v>
      </c>
      <c r="S30" s="2">
        <f t="shared" si="6"/>
        <v>457495.83359999995</v>
      </c>
      <c r="T30" s="2">
        <f t="shared" si="7"/>
        <v>113049600</v>
      </c>
      <c r="U30" s="2">
        <f t="shared" si="8"/>
        <v>4924723200000</v>
      </c>
      <c r="V30" s="2">
        <v>106023.76634</v>
      </c>
      <c r="W30" s="2">
        <f t="shared" si="9"/>
        <v>32.316043980431999</v>
      </c>
      <c r="X30" s="2">
        <f t="shared" si="10"/>
        <v>20.08026520219796</v>
      </c>
      <c r="Y30" s="2">
        <f t="shared" si="11"/>
        <v>3.5219850168156102</v>
      </c>
      <c r="Z30" s="2">
        <f t="shared" si="12"/>
        <v>28.151305543604106</v>
      </c>
      <c r="AA30" s="2">
        <f t="shared" si="13"/>
        <v>1.2129204747885838</v>
      </c>
      <c r="AB30" s="2" t="e">
        <f t="shared" si="14"/>
        <v>#DIV/0!</v>
      </c>
      <c r="AC30" s="2">
        <v>0</v>
      </c>
      <c r="AD30" s="2" t="e">
        <f t="shared" si="15"/>
        <v>#DIV/0!</v>
      </c>
      <c r="AE30" s="2">
        <v>284.202</v>
      </c>
      <c r="AF30" s="2">
        <f t="shared" si="16"/>
        <v>68286.688921779423</v>
      </c>
      <c r="AG30" s="2">
        <f t="shared" si="17"/>
        <v>0.29378767073715711</v>
      </c>
      <c r="AH30" s="2">
        <f t="shared" si="18"/>
        <v>0.25145790441112775</v>
      </c>
      <c r="AI30" s="2">
        <f t="shared" si="19"/>
        <v>940893840</v>
      </c>
      <c r="AJ30" s="2">
        <f t="shared" si="20"/>
        <v>26643168</v>
      </c>
      <c r="AK30" s="2">
        <f t="shared" si="21"/>
        <v>26.643167999999999</v>
      </c>
      <c r="AL30" s="2" t="s">
        <v>384</v>
      </c>
      <c r="AM30" s="2" t="s">
        <v>135</v>
      </c>
      <c r="AN30" s="2" t="s">
        <v>385</v>
      </c>
      <c r="AO30" s="2" t="s">
        <v>386</v>
      </c>
      <c r="AP30" s="2" t="s">
        <v>326</v>
      </c>
      <c r="AQ30" s="2" t="s">
        <v>304</v>
      </c>
      <c r="AR30" s="2" t="s">
        <v>327</v>
      </c>
      <c r="AS30" s="2">
        <v>1</v>
      </c>
      <c r="AT30" s="2" t="s">
        <v>328</v>
      </c>
      <c r="AU30" s="2" t="s">
        <v>329</v>
      </c>
      <c r="AV30" s="2">
        <v>7</v>
      </c>
      <c r="AW30" s="5">
        <v>78</v>
      </c>
      <c r="AX30" s="5">
        <v>22</v>
      </c>
      <c r="AY30" s="5">
        <v>1</v>
      </c>
      <c r="AZ30" s="5">
        <v>4</v>
      </c>
      <c r="BA30" s="5">
        <v>3.7</v>
      </c>
      <c r="BB30" s="5">
        <v>0.2</v>
      </c>
      <c r="BC30" s="5">
        <v>3.6</v>
      </c>
      <c r="BD30" s="5">
        <v>0.3</v>
      </c>
      <c r="BE30" s="5">
        <v>1</v>
      </c>
      <c r="BF30" s="5">
        <v>28.9</v>
      </c>
      <c r="BG30" s="5">
        <v>0.7</v>
      </c>
      <c r="BH30" s="5">
        <v>0.4</v>
      </c>
      <c r="BI30" s="2">
        <v>0</v>
      </c>
      <c r="BJ30" s="2">
        <v>0</v>
      </c>
      <c r="BK30" s="5">
        <v>34.6</v>
      </c>
      <c r="BL30" s="5">
        <v>22.5</v>
      </c>
      <c r="BM30" s="2">
        <v>0</v>
      </c>
      <c r="BN30" s="5">
        <v>0.1</v>
      </c>
      <c r="BO30" s="5">
        <v>46583</v>
      </c>
      <c r="BP30" s="5">
        <v>8559</v>
      </c>
      <c r="BQ30" s="5">
        <v>56</v>
      </c>
      <c r="BR30" s="5">
        <v>10</v>
      </c>
      <c r="BS30" s="5">
        <v>0.16</v>
      </c>
      <c r="BT30" s="5">
        <v>0.03</v>
      </c>
      <c r="BU30" s="5">
        <v>89055</v>
      </c>
      <c r="BV30" s="5">
        <v>108</v>
      </c>
      <c r="BW30" s="5">
        <v>0.31</v>
      </c>
      <c r="BX30" s="5">
        <v>563377</v>
      </c>
      <c r="BY30" s="5">
        <v>18323</v>
      </c>
      <c r="BZ30" s="5">
        <v>681</v>
      </c>
      <c r="CA30" s="5">
        <v>22</v>
      </c>
      <c r="CB30" s="5">
        <v>2.2400000000000002</v>
      </c>
      <c r="CC30" s="5">
        <v>0.08</v>
      </c>
      <c r="CD30" s="5">
        <v>22</v>
      </c>
      <c r="CE30" s="5">
        <v>25</v>
      </c>
      <c r="CF30" s="5">
        <v>41</v>
      </c>
      <c r="CG30" s="5">
        <v>26</v>
      </c>
      <c r="CH30" s="5">
        <v>23</v>
      </c>
      <c r="CI30" s="5">
        <v>4</v>
      </c>
      <c r="CJ30" s="5">
        <v>8</v>
      </c>
      <c r="CK30" s="2">
        <v>0</v>
      </c>
      <c r="CL30" s="2">
        <v>0</v>
      </c>
      <c r="CM30" s="2">
        <v>0</v>
      </c>
      <c r="CN30" s="2">
        <v>0</v>
      </c>
      <c r="CO30" s="2">
        <v>0</v>
      </c>
      <c r="CP30" s="2">
        <v>0</v>
      </c>
      <c r="CQ30" s="5">
        <v>11</v>
      </c>
      <c r="CR30" s="5">
        <v>41</v>
      </c>
      <c r="CS30" s="5">
        <v>0.57137000000000004</v>
      </c>
      <c r="CT30" s="5">
        <v>0.20630000000000001</v>
      </c>
      <c r="CU30" s="2" t="s">
        <v>339</v>
      </c>
    </row>
    <row r="31" spans="1:99" s="2" customFormat="1" x14ac:dyDescent="0.25">
      <c r="A31" s="2" t="s">
        <v>387</v>
      </c>
      <c r="C31" s="2" t="s">
        <v>388</v>
      </c>
      <c r="D31" s="2">
        <v>1968</v>
      </c>
      <c r="E31" s="2">
        <f t="shared" si="0"/>
        <v>47</v>
      </c>
      <c r="F31" s="2">
        <v>0</v>
      </c>
      <c r="G31" s="2">
        <v>61</v>
      </c>
      <c r="H31" s="2">
        <v>28903</v>
      </c>
      <c r="I31" s="2">
        <v>152900</v>
      </c>
      <c r="J31" s="2">
        <v>41100</v>
      </c>
      <c r="K31" s="2">
        <v>152900</v>
      </c>
      <c r="L31" s="2">
        <f t="shared" si="1"/>
        <v>6660308710</v>
      </c>
      <c r="M31" s="2">
        <v>2791.6767980999998</v>
      </c>
      <c r="N31" s="2">
        <f t="shared" si="2"/>
        <v>121605441.32523599</v>
      </c>
      <c r="O31" s="2">
        <f t="shared" si="3"/>
        <v>4.3619949970312497</v>
      </c>
      <c r="P31" s="2">
        <f t="shared" si="4"/>
        <v>11297525.167158965</v>
      </c>
      <c r="Q31" s="2">
        <f t="shared" si="5"/>
        <v>11.297525167158966</v>
      </c>
      <c r="R31" s="2">
        <v>102400</v>
      </c>
      <c r="S31" s="2">
        <f t="shared" si="6"/>
        <v>265214.97599999997</v>
      </c>
      <c r="T31" s="2">
        <f t="shared" si="7"/>
        <v>65536000</v>
      </c>
      <c r="U31" s="2">
        <f t="shared" si="8"/>
        <v>2854912000000</v>
      </c>
      <c r="V31" s="2">
        <v>326845.16087999998</v>
      </c>
      <c r="W31" s="2">
        <f t="shared" si="9"/>
        <v>99.622405036223995</v>
      </c>
      <c r="X31" s="2">
        <f t="shared" si="10"/>
        <v>61.902512399706723</v>
      </c>
      <c r="Y31" s="2">
        <f t="shared" si="11"/>
        <v>8.3610391013210759</v>
      </c>
      <c r="Z31" s="2">
        <f t="shared" si="12"/>
        <v>54.769824749756729</v>
      </c>
      <c r="AA31" s="2">
        <f t="shared" si="13"/>
        <v>1.9650929070069159</v>
      </c>
      <c r="AB31" s="2" t="e">
        <f t="shared" si="14"/>
        <v>#DIV/0!</v>
      </c>
      <c r="AC31" s="2">
        <v>0</v>
      </c>
      <c r="AD31" s="2" t="e">
        <f t="shared" si="15"/>
        <v>#DIV/0!</v>
      </c>
      <c r="AE31" s="2">
        <v>184.346</v>
      </c>
      <c r="AF31" s="2">
        <f t="shared" si="16"/>
        <v>23475.496892979678</v>
      </c>
      <c r="AG31" s="2">
        <f t="shared" si="17"/>
        <v>0.44015971886933636</v>
      </c>
      <c r="AH31" s="2">
        <f t="shared" si="18"/>
        <v>0.22284832979733571</v>
      </c>
      <c r="AI31" s="2">
        <f t="shared" si="19"/>
        <v>1790311890</v>
      </c>
      <c r="AJ31" s="2">
        <f t="shared" si="20"/>
        <v>50696028</v>
      </c>
      <c r="AK31" s="2">
        <f t="shared" si="21"/>
        <v>50.696027999999998</v>
      </c>
      <c r="AL31" s="2" t="s">
        <v>389</v>
      </c>
      <c r="AM31" s="2" t="s">
        <v>390</v>
      </c>
      <c r="AN31" s="2" t="s">
        <v>391</v>
      </c>
      <c r="AO31" s="2" t="s">
        <v>392</v>
      </c>
      <c r="AP31" s="2" t="s">
        <v>393</v>
      </c>
      <c r="AQ31" s="2" t="s">
        <v>151</v>
      </c>
      <c r="AR31" s="2" t="s">
        <v>394</v>
      </c>
      <c r="AS31" s="2">
        <v>3</v>
      </c>
      <c r="AT31" s="2" t="s">
        <v>395</v>
      </c>
      <c r="AU31" s="2" t="s">
        <v>396</v>
      </c>
      <c r="AV31" s="2">
        <v>11</v>
      </c>
      <c r="AW31" s="5">
        <v>58</v>
      </c>
      <c r="AX31" s="5">
        <v>38</v>
      </c>
      <c r="AY31" s="5">
        <v>4</v>
      </c>
      <c r="AZ31" s="5">
        <v>3.1</v>
      </c>
      <c r="BA31" s="5">
        <v>0.4</v>
      </c>
      <c r="BB31" s="5">
        <v>0.1</v>
      </c>
      <c r="BC31" s="5">
        <v>0.3</v>
      </c>
      <c r="BD31" s="2">
        <v>0</v>
      </c>
      <c r="BE31" s="5">
        <v>0.1</v>
      </c>
      <c r="BF31" s="5">
        <v>58.5</v>
      </c>
      <c r="BG31" s="5">
        <v>2.7</v>
      </c>
      <c r="BH31" s="5">
        <v>1.5</v>
      </c>
      <c r="BI31" s="2">
        <v>0</v>
      </c>
      <c r="BJ31" s="2">
        <v>0</v>
      </c>
      <c r="BK31" s="5">
        <v>27.3</v>
      </c>
      <c r="BL31" s="5">
        <v>5.6</v>
      </c>
      <c r="BM31" s="2">
        <v>0</v>
      </c>
      <c r="BN31" s="5">
        <v>0.4</v>
      </c>
      <c r="BO31" s="5">
        <v>25978</v>
      </c>
      <c r="BP31" s="5">
        <v>3627</v>
      </c>
      <c r="BQ31" s="5">
        <v>50</v>
      </c>
      <c r="BR31" s="5">
        <v>7</v>
      </c>
      <c r="BS31" s="5">
        <v>0.13</v>
      </c>
      <c r="BT31" s="5">
        <v>0.02</v>
      </c>
      <c r="BU31" s="5">
        <v>45285</v>
      </c>
      <c r="BV31" s="5">
        <v>87</v>
      </c>
      <c r="BW31" s="5">
        <v>0.23</v>
      </c>
      <c r="BX31" s="5">
        <v>203397</v>
      </c>
      <c r="BY31" s="5">
        <v>6301</v>
      </c>
      <c r="BZ31" s="5">
        <v>393</v>
      </c>
      <c r="CA31" s="5">
        <v>12</v>
      </c>
      <c r="CB31" s="5">
        <v>1.26</v>
      </c>
      <c r="CC31" s="5">
        <v>0.04</v>
      </c>
      <c r="CD31" s="5">
        <v>5</v>
      </c>
      <c r="CE31" s="5">
        <v>8</v>
      </c>
      <c r="CF31" s="5">
        <v>13</v>
      </c>
      <c r="CG31" s="5">
        <v>11</v>
      </c>
      <c r="CH31" s="5">
        <v>50</v>
      </c>
      <c r="CI31" s="5">
        <v>19</v>
      </c>
      <c r="CJ31" s="5">
        <v>33</v>
      </c>
      <c r="CK31" s="2">
        <v>0</v>
      </c>
      <c r="CL31" s="2">
        <v>0</v>
      </c>
      <c r="CM31" s="2">
        <v>0</v>
      </c>
      <c r="CN31" s="2">
        <v>0</v>
      </c>
      <c r="CO31" s="2">
        <v>0</v>
      </c>
      <c r="CP31" s="2">
        <v>0</v>
      </c>
      <c r="CQ31" s="5">
        <v>12</v>
      </c>
      <c r="CR31" s="5">
        <v>48</v>
      </c>
      <c r="CS31" s="5">
        <v>0.56876000000000004</v>
      </c>
      <c r="CT31" s="5">
        <v>0.11873</v>
      </c>
      <c r="CU31" s="2" t="s">
        <v>339</v>
      </c>
    </row>
    <row r="32" spans="1:99" s="2" customFormat="1" x14ac:dyDescent="0.25">
      <c r="A32" s="2" t="s">
        <v>397</v>
      </c>
      <c r="C32" s="2" t="s">
        <v>398</v>
      </c>
      <c r="D32" s="2">
        <v>1939</v>
      </c>
      <c r="E32" s="2">
        <f t="shared" si="0"/>
        <v>76</v>
      </c>
      <c r="F32" s="2">
        <v>0</v>
      </c>
      <c r="G32" s="2">
        <v>25.4</v>
      </c>
      <c r="H32" s="2">
        <v>5321</v>
      </c>
      <c r="I32" s="2">
        <v>4531.2</v>
      </c>
      <c r="J32" s="2">
        <v>1541.9</v>
      </c>
      <c r="K32" s="2">
        <v>4531.2</v>
      </c>
      <c r="L32" s="2">
        <f t="shared" si="1"/>
        <v>197378618.88</v>
      </c>
      <c r="M32" s="2">
        <v>387.00676794999998</v>
      </c>
      <c r="N32" s="2">
        <f t="shared" si="2"/>
        <v>16858014.811901998</v>
      </c>
      <c r="O32" s="2">
        <f t="shared" si="3"/>
        <v>0.604698074921875</v>
      </c>
      <c r="P32" s="2">
        <f t="shared" si="4"/>
        <v>1566162.208946137</v>
      </c>
      <c r="Q32" s="2">
        <f t="shared" si="5"/>
        <v>1.5661622089461371</v>
      </c>
      <c r="R32" s="2">
        <v>5989</v>
      </c>
      <c r="S32" s="2">
        <f t="shared" si="6"/>
        <v>15511.450109999998</v>
      </c>
      <c r="T32" s="2">
        <f t="shared" si="7"/>
        <v>3832960</v>
      </c>
      <c r="U32" s="2">
        <f t="shared" si="8"/>
        <v>166973320000</v>
      </c>
      <c r="V32" s="2">
        <v>29674.228266999999</v>
      </c>
      <c r="W32" s="2">
        <f t="shared" si="9"/>
        <v>9.0447047757815984</v>
      </c>
      <c r="X32" s="2">
        <f t="shared" si="10"/>
        <v>5.6201207884001985</v>
      </c>
      <c r="Y32" s="2">
        <f t="shared" si="11"/>
        <v>2.038782592198451</v>
      </c>
      <c r="Z32" s="2">
        <f t="shared" si="12"/>
        <v>11.708295495187718</v>
      </c>
      <c r="AA32" s="2">
        <f t="shared" si="13"/>
        <v>4.7556082880335939</v>
      </c>
      <c r="AB32" s="2" t="e">
        <f t="shared" si="14"/>
        <v>#DIV/0!</v>
      </c>
      <c r="AC32" s="2">
        <v>0</v>
      </c>
      <c r="AD32" s="2" t="e">
        <f t="shared" si="15"/>
        <v>#DIV/0!</v>
      </c>
      <c r="AE32" s="2" t="s">
        <v>135</v>
      </c>
      <c r="AF32" s="2">
        <f t="shared" si="16"/>
        <v>9904.1162000949971</v>
      </c>
      <c r="AG32" s="2">
        <f t="shared" si="17"/>
        <v>0.25271784385947377</v>
      </c>
      <c r="AH32" s="2">
        <f t="shared" si="18"/>
        <v>0.82347120949844665</v>
      </c>
      <c r="AI32" s="2">
        <f t="shared" si="19"/>
        <v>67165009.810000002</v>
      </c>
      <c r="AJ32" s="2">
        <f t="shared" si="20"/>
        <v>1901902.8120000002</v>
      </c>
      <c r="AK32" s="2">
        <f t="shared" si="21"/>
        <v>1.9019028120000001</v>
      </c>
      <c r="AL32" s="2" t="s">
        <v>399</v>
      </c>
      <c r="AM32" s="2" t="s">
        <v>400</v>
      </c>
      <c r="AN32" s="2" t="s">
        <v>401</v>
      </c>
      <c r="AO32" s="2" t="s">
        <v>402</v>
      </c>
      <c r="AP32" s="2" t="s">
        <v>135</v>
      </c>
      <c r="AQ32" s="2" t="s">
        <v>135</v>
      </c>
      <c r="AR32" s="2" t="s">
        <v>135</v>
      </c>
      <c r="AS32" s="2">
        <v>0</v>
      </c>
      <c r="AT32" s="2" t="s">
        <v>135</v>
      </c>
      <c r="AU32" s="2" t="s">
        <v>135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2">
        <v>0</v>
      </c>
      <c r="BP32" s="2">
        <v>0</v>
      </c>
      <c r="BQ32" s="2">
        <v>0</v>
      </c>
      <c r="BR32" s="2">
        <v>0</v>
      </c>
      <c r="BS32" s="2">
        <v>0</v>
      </c>
      <c r="BT32" s="2">
        <v>0</v>
      </c>
      <c r="BU32" s="2">
        <v>0</v>
      </c>
      <c r="BV32" s="2">
        <v>0</v>
      </c>
      <c r="BW32" s="2">
        <v>0</v>
      </c>
      <c r="BX32" s="2">
        <v>0</v>
      </c>
      <c r="BY32" s="2">
        <v>0</v>
      </c>
      <c r="BZ32" s="2">
        <v>0</v>
      </c>
      <c r="CA32" s="2">
        <v>0</v>
      </c>
      <c r="CB32" s="2">
        <v>0</v>
      </c>
      <c r="CC32" s="2">
        <v>0</v>
      </c>
      <c r="CD32" s="2">
        <v>0</v>
      </c>
      <c r="CE32" s="2">
        <v>0</v>
      </c>
      <c r="CF32" s="2">
        <v>0</v>
      </c>
      <c r="CG32" s="2">
        <v>0</v>
      </c>
      <c r="CH32" s="2">
        <v>0</v>
      </c>
      <c r="CI32" s="2">
        <v>0</v>
      </c>
      <c r="CJ32" s="2">
        <v>0</v>
      </c>
      <c r="CK32" s="2">
        <v>0</v>
      </c>
      <c r="CL32" s="2">
        <v>0</v>
      </c>
      <c r="CM32" s="2">
        <v>0</v>
      </c>
      <c r="CN32" s="2">
        <v>0</v>
      </c>
      <c r="CO32" s="2">
        <v>0</v>
      </c>
      <c r="CP32" s="2">
        <v>0</v>
      </c>
      <c r="CQ32" s="2">
        <v>0</v>
      </c>
      <c r="CR32" s="2">
        <v>0</v>
      </c>
      <c r="CS32" s="2">
        <v>0</v>
      </c>
      <c r="CT32" s="2">
        <v>0</v>
      </c>
      <c r="CU32" s="2" t="s">
        <v>339</v>
      </c>
    </row>
    <row r="33" spans="1:99" s="2" customFormat="1" x14ac:dyDescent="0.25">
      <c r="A33" s="2" t="s">
        <v>403</v>
      </c>
      <c r="C33" s="2" t="s">
        <v>404</v>
      </c>
      <c r="D33" s="2">
        <v>1844</v>
      </c>
      <c r="E33" s="2">
        <f t="shared" si="0"/>
        <v>171</v>
      </c>
      <c r="F33" s="2">
        <v>0</v>
      </c>
      <c r="G33" s="2">
        <v>23.3</v>
      </c>
      <c r="H33" s="2">
        <v>8548</v>
      </c>
      <c r="I33" s="2">
        <v>12900</v>
      </c>
      <c r="J33" s="2">
        <v>3018</v>
      </c>
      <c r="K33" s="2">
        <v>12900</v>
      </c>
      <c r="L33" s="2">
        <f t="shared" si="1"/>
        <v>561922710</v>
      </c>
      <c r="M33" s="2">
        <v>854.25590798999997</v>
      </c>
      <c r="N33" s="2">
        <f t="shared" si="2"/>
        <v>37211387.352044396</v>
      </c>
      <c r="O33" s="2">
        <f t="shared" si="3"/>
        <v>1.3347748562343751</v>
      </c>
      <c r="P33" s="2">
        <f t="shared" si="4"/>
        <v>3457054.0638084114</v>
      </c>
      <c r="Q33" s="2">
        <f t="shared" si="5"/>
        <v>3.4570540638084113</v>
      </c>
      <c r="R33" s="2">
        <v>49728</v>
      </c>
      <c r="S33" s="2">
        <f t="shared" si="6"/>
        <v>128795.02271999999</v>
      </c>
      <c r="T33" s="2">
        <f t="shared" si="7"/>
        <v>31825920</v>
      </c>
      <c r="U33" s="2">
        <f t="shared" si="8"/>
        <v>1386416640000</v>
      </c>
      <c r="V33" s="2">
        <v>213608.91424000001</v>
      </c>
      <c r="W33" s="2">
        <f t="shared" si="9"/>
        <v>65.107997060352005</v>
      </c>
      <c r="X33" s="2">
        <f t="shared" si="10"/>
        <v>40.456246703570564</v>
      </c>
      <c r="Y33" s="2">
        <f t="shared" si="11"/>
        <v>9.8781619185791936</v>
      </c>
      <c r="Z33" s="2">
        <f t="shared" si="12"/>
        <v>15.100826655126792</v>
      </c>
      <c r="AA33" s="2">
        <f t="shared" si="13"/>
        <v>17.489725272246922</v>
      </c>
      <c r="AB33" s="2" t="e">
        <f t="shared" si="14"/>
        <v>#DIV/0!</v>
      </c>
      <c r="AC33" s="2">
        <v>0</v>
      </c>
      <c r="AD33" s="2" t="e">
        <f t="shared" si="15"/>
        <v>#DIV/0!</v>
      </c>
      <c r="AE33" s="2">
        <v>164.34299999999999</v>
      </c>
      <c r="AF33" s="2">
        <f t="shared" si="16"/>
        <v>37255.721268447531</v>
      </c>
      <c r="AG33" s="2">
        <f t="shared" si="17"/>
        <v>0.21938566144938862</v>
      </c>
      <c r="AH33" s="2">
        <f t="shared" si="18"/>
        <v>0.92865590337954418</v>
      </c>
      <c r="AI33" s="2">
        <f t="shared" si="19"/>
        <v>131463778.2</v>
      </c>
      <c r="AJ33" s="2">
        <f t="shared" si="20"/>
        <v>3722642.64</v>
      </c>
      <c r="AK33" s="2">
        <f t="shared" si="21"/>
        <v>3.7226426400000001</v>
      </c>
      <c r="AL33" s="2" t="s">
        <v>405</v>
      </c>
      <c r="AM33" s="2" t="s">
        <v>406</v>
      </c>
      <c r="AN33" s="2" t="s">
        <v>407</v>
      </c>
      <c r="AO33" s="2" t="s">
        <v>408</v>
      </c>
      <c r="AP33" s="2" t="s">
        <v>409</v>
      </c>
      <c r="AQ33" s="2" t="s">
        <v>293</v>
      </c>
      <c r="AR33" s="2" t="s">
        <v>410</v>
      </c>
      <c r="AS33" s="2">
        <v>1</v>
      </c>
      <c r="AT33" s="2" t="s">
        <v>411</v>
      </c>
      <c r="AU33" s="2" t="s">
        <v>412</v>
      </c>
      <c r="AV33" s="2">
        <v>6</v>
      </c>
      <c r="AW33" s="5">
        <v>70</v>
      </c>
      <c r="AX33" s="5">
        <v>29</v>
      </c>
      <c r="AY33" s="5">
        <v>1</v>
      </c>
      <c r="AZ33" s="5">
        <v>0.5</v>
      </c>
      <c r="BA33" s="5">
        <v>0.2</v>
      </c>
      <c r="BB33" s="5">
        <v>0.3</v>
      </c>
      <c r="BC33" s="5">
        <v>0.6</v>
      </c>
      <c r="BD33" s="5">
        <v>0.2</v>
      </c>
      <c r="BE33" s="5">
        <v>0.3</v>
      </c>
      <c r="BF33" s="5">
        <v>7.4</v>
      </c>
      <c r="BG33" s="2">
        <v>0</v>
      </c>
      <c r="BH33" s="2">
        <v>0</v>
      </c>
      <c r="BI33" s="2">
        <v>0</v>
      </c>
      <c r="BJ33" s="2">
        <v>0</v>
      </c>
      <c r="BK33" s="5">
        <v>10.4</v>
      </c>
      <c r="BL33" s="5">
        <v>80.099999999999994</v>
      </c>
      <c r="BM33" s="2">
        <v>0</v>
      </c>
      <c r="BN33" s="5">
        <v>0.1</v>
      </c>
      <c r="BO33" s="5">
        <v>32900</v>
      </c>
      <c r="BP33" s="5">
        <v>6075</v>
      </c>
      <c r="BQ33" s="5">
        <v>48</v>
      </c>
      <c r="BR33" s="5">
        <v>9</v>
      </c>
      <c r="BS33" s="5">
        <v>0.16</v>
      </c>
      <c r="BT33" s="5">
        <v>0.03</v>
      </c>
      <c r="BU33" s="5">
        <v>61836</v>
      </c>
      <c r="BV33" s="5">
        <v>90</v>
      </c>
      <c r="BW33" s="5">
        <v>0.3</v>
      </c>
      <c r="BX33" s="5">
        <v>2249265</v>
      </c>
      <c r="BY33" s="5">
        <v>224188</v>
      </c>
      <c r="BZ33" s="5">
        <v>3284</v>
      </c>
      <c r="CA33" s="5">
        <v>327</v>
      </c>
      <c r="CB33" s="5">
        <v>15.81</v>
      </c>
      <c r="CC33" s="5">
        <v>1.62</v>
      </c>
      <c r="CD33" s="5">
        <v>2</v>
      </c>
      <c r="CE33" s="5">
        <v>2</v>
      </c>
      <c r="CF33" s="5">
        <v>80</v>
      </c>
      <c r="CG33" s="5">
        <v>37</v>
      </c>
      <c r="CH33" s="5">
        <v>6</v>
      </c>
      <c r="CI33" s="2">
        <v>0</v>
      </c>
      <c r="CJ33" s="5">
        <v>1</v>
      </c>
      <c r="CK33" s="2">
        <v>0</v>
      </c>
      <c r="CL33" s="2">
        <v>0</v>
      </c>
      <c r="CM33" s="2">
        <v>0</v>
      </c>
      <c r="CN33" s="2">
        <v>0</v>
      </c>
      <c r="CO33" s="2">
        <v>0</v>
      </c>
      <c r="CP33" s="2">
        <v>0</v>
      </c>
      <c r="CQ33" s="5">
        <v>12</v>
      </c>
      <c r="CR33" s="5">
        <v>60</v>
      </c>
      <c r="CS33" s="5">
        <v>0.53903999999999996</v>
      </c>
      <c r="CT33" s="5">
        <v>0.11947000000000001</v>
      </c>
      <c r="CU33" s="2" t="s">
        <v>339</v>
      </c>
    </row>
    <row r="34" spans="1:99" s="2" customFormat="1" x14ac:dyDescent="0.25">
      <c r="A34" s="2" t="s">
        <v>413</v>
      </c>
      <c r="C34" s="2" t="s">
        <v>414</v>
      </c>
      <c r="D34" s="2">
        <v>1935</v>
      </c>
      <c r="E34" s="2">
        <f t="shared" si="0"/>
        <v>80</v>
      </c>
      <c r="F34" s="2">
        <v>0</v>
      </c>
      <c r="G34" s="2">
        <v>39</v>
      </c>
      <c r="H34" s="2">
        <v>8064</v>
      </c>
      <c r="I34" s="2">
        <v>7633</v>
      </c>
      <c r="J34" s="2">
        <v>6015</v>
      </c>
      <c r="K34" s="2">
        <v>7633</v>
      </c>
      <c r="L34" s="2">
        <f t="shared" si="1"/>
        <v>332492716.69999999</v>
      </c>
      <c r="M34" s="2">
        <v>345.34300431999998</v>
      </c>
      <c r="N34" s="2">
        <f t="shared" si="2"/>
        <v>15043141.268179199</v>
      </c>
      <c r="O34" s="2">
        <f t="shared" si="3"/>
        <v>0.53959844425000003</v>
      </c>
      <c r="P34" s="2">
        <f t="shared" si="4"/>
        <v>1397554.7904624352</v>
      </c>
      <c r="Q34" s="2">
        <f t="shared" si="5"/>
        <v>1.3975547904624352</v>
      </c>
      <c r="R34" s="2">
        <v>22464</v>
      </c>
      <c r="S34" s="2">
        <f t="shared" si="6"/>
        <v>58181.535359999994</v>
      </c>
      <c r="T34" s="2">
        <f t="shared" si="7"/>
        <v>14376960</v>
      </c>
      <c r="U34" s="2">
        <f t="shared" si="8"/>
        <v>626296320000</v>
      </c>
      <c r="V34" s="2">
        <v>47520.912337000002</v>
      </c>
      <c r="W34" s="2">
        <f t="shared" si="9"/>
        <v>14.4843740803176</v>
      </c>
      <c r="X34" s="2">
        <f t="shared" si="10"/>
        <v>9.0001756711537784</v>
      </c>
      <c r="Y34" s="2">
        <f t="shared" si="11"/>
        <v>3.456290217425007</v>
      </c>
      <c r="Z34" s="2">
        <f t="shared" si="12"/>
        <v>22.102612132169682</v>
      </c>
      <c r="AA34" s="2">
        <f t="shared" si="13"/>
        <v>1.952234524367487</v>
      </c>
      <c r="AB34" s="2" t="e">
        <f t="shared" si="14"/>
        <v>#DIV/0!</v>
      </c>
      <c r="AC34" s="2">
        <v>0</v>
      </c>
      <c r="AD34" s="2" t="e">
        <f t="shared" si="15"/>
        <v>#DIV/0!</v>
      </c>
      <c r="AE34" s="2">
        <v>63.8</v>
      </c>
      <c r="AF34" s="2">
        <f t="shared" si="16"/>
        <v>41630.957685994108</v>
      </c>
      <c r="AG34" s="2">
        <f t="shared" si="17"/>
        <v>0.50503303163734437</v>
      </c>
      <c r="AH34" s="2">
        <f t="shared" si="18"/>
        <v>0.18836538579484896</v>
      </c>
      <c r="AI34" s="2">
        <f t="shared" si="19"/>
        <v>262012798.5</v>
      </c>
      <c r="AJ34" s="2">
        <f t="shared" si="20"/>
        <v>7419382.2000000002</v>
      </c>
      <c r="AK34" s="2">
        <f t="shared" si="21"/>
        <v>7.4193822000000003</v>
      </c>
      <c r="AL34" s="2" t="s">
        <v>415</v>
      </c>
      <c r="AM34" s="2" t="s">
        <v>416</v>
      </c>
      <c r="AN34" s="2" t="s">
        <v>417</v>
      </c>
      <c r="AO34" s="2" t="s">
        <v>418</v>
      </c>
      <c r="AP34" s="2" t="s">
        <v>419</v>
      </c>
      <c r="AQ34" s="2" t="s">
        <v>188</v>
      </c>
      <c r="AR34" s="2" t="s">
        <v>420</v>
      </c>
      <c r="AS34" s="2">
        <v>3</v>
      </c>
      <c r="AT34" s="2" t="s">
        <v>421</v>
      </c>
      <c r="AU34" s="2" t="s">
        <v>422</v>
      </c>
      <c r="AV34" s="2">
        <v>11</v>
      </c>
      <c r="AW34" s="5">
        <v>52</v>
      </c>
      <c r="AX34" s="5">
        <v>46</v>
      </c>
      <c r="AY34" s="5">
        <v>1</v>
      </c>
      <c r="AZ34" s="5">
        <v>0.8</v>
      </c>
      <c r="BA34" s="2">
        <v>0</v>
      </c>
      <c r="BB34" s="5">
        <v>0.1</v>
      </c>
      <c r="BC34" s="5">
        <v>0.9</v>
      </c>
      <c r="BD34" s="5">
        <v>0.1</v>
      </c>
      <c r="BE34" s="5">
        <v>0.3</v>
      </c>
      <c r="BF34" s="5">
        <v>64.599999999999994</v>
      </c>
      <c r="BG34" s="5">
        <v>0.6</v>
      </c>
      <c r="BH34" s="5">
        <v>0.1</v>
      </c>
      <c r="BI34" s="2">
        <v>0</v>
      </c>
      <c r="BJ34" s="2">
        <v>0</v>
      </c>
      <c r="BK34" s="5">
        <v>24.7</v>
      </c>
      <c r="BL34" s="5">
        <v>7.6</v>
      </c>
      <c r="BM34" s="2">
        <v>0</v>
      </c>
      <c r="BN34" s="2">
        <v>0</v>
      </c>
      <c r="BO34" s="5">
        <v>11625</v>
      </c>
      <c r="BP34" s="5">
        <v>1388</v>
      </c>
      <c r="BQ34" s="5">
        <v>55</v>
      </c>
      <c r="BR34" s="5">
        <v>7</v>
      </c>
      <c r="BS34" s="5">
        <v>0.13</v>
      </c>
      <c r="BT34" s="5">
        <v>0.02</v>
      </c>
      <c r="BU34" s="5">
        <v>18635</v>
      </c>
      <c r="BV34" s="5">
        <v>88</v>
      </c>
      <c r="BW34" s="5">
        <v>0.22</v>
      </c>
      <c r="BX34" s="5">
        <v>115311</v>
      </c>
      <c r="BY34" s="5">
        <v>6717</v>
      </c>
      <c r="BZ34" s="5">
        <v>544</v>
      </c>
      <c r="CA34" s="5">
        <v>32</v>
      </c>
      <c r="CB34" s="5">
        <v>2.0499999999999998</v>
      </c>
      <c r="CC34" s="5">
        <v>0.12</v>
      </c>
      <c r="CD34" s="5">
        <v>13</v>
      </c>
      <c r="CE34" s="5">
        <v>27</v>
      </c>
      <c r="CF34" s="5">
        <v>38</v>
      </c>
      <c r="CG34" s="5">
        <v>17</v>
      </c>
      <c r="CH34" s="5">
        <v>29</v>
      </c>
      <c r="CI34" s="5">
        <v>14</v>
      </c>
      <c r="CJ34" s="5">
        <v>29</v>
      </c>
      <c r="CK34" s="2">
        <v>0</v>
      </c>
      <c r="CL34" s="2">
        <v>0</v>
      </c>
      <c r="CM34" s="2">
        <v>0</v>
      </c>
      <c r="CN34" s="2">
        <v>0</v>
      </c>
      <c r="CO34" s="2">
        <v>0</v>
      </c>
      <c r="CP34" s="2">
        <v>0</v>
      </c>
      <c r="CQ34" s="5">
        <v>6</v>
      </c>
      <c r="CR34" s="5">
        <v>27</v>
      </c>
      <c r="CS34" s="5">
        <v>0.88980000000000004</v>
      </c>
      <c r="CT34" s="5">
        <v>0.91513999999999995</v>
      </c>
      <c r="CU34" s="2" t="s">
        <v>339</v>
      </c>
    </row>
    <row r="35" spans="1:99" s="2" customFormat="1" x14ac:dyDescent="0.25">
      <c r="A35" s="2" t="s">
        <v>423</v>
      </c>
      <c r="C35" s="2" t="s">
        <v>424</v>
      </c>
      <c r="D35" s="2">
        <v>1963</v>
      </c>
      <c r="E35" s="2">
        <f t="shared" si="0"/>
        <v>52</v>
      </c>
      <c r="F35" s="2">
        <v>0</v>
      </c>
      <c r="G35" s="2">
        <v>41.9</v>
      </c>
      <c r="H35" s="2">
        <v>9405</v>
      </c>
      <c r="I35" s="2">
        <v>13119</v>
      </c>
      <c r="J35" s="2">
        <v>8434</v>
      </c>
      <c r="K35" s="2">
        <v>13119</v>
      </c>
      <c r="L35" s="2">
        <f t="shared" si="1"/>
        <v>571462328.10000002</v>
      </c>
      <c r="M35" s="2">
        <v>506.12851961000001</v>
      </c>
      <c r="N35" s="2">
        <f t="shared" si="2"/>
        <v>22046958.3142116</v>
      </c>
      <c r="O35" s="2">
        <f t="shared" si="3"/>
        <v>0.79082581189062506</v>
      </c>
      <c r="P35" s="2">
        <f t="shared" si="4"/>
        <v>2048231.2608689247</v>
      </c>
      <c r="Q35" s="2">
        <f t="shared" si="5"/>
        <v>2.0482312608689246</v>
      </c>
      <c r="R35" s="2">
        <v>3757</v>
      </c>
      <c r="S35" s="2">
        <f t="shared" si="6"/>
        <v>9730.5924299999988</v>
      </c>
      <c r="T35" s="2">
        <f t="shared" si="7"/>
        <v>2404480</v>
      </c>
      <c r="U35" s="2">
        <f t="shared" si="8"/>
        <v>104745160000</v>
      </c>
      <c r="V35" s="2">
        <v>47249.293222</v>
      </c>
      <c r="W35" s="2">
        <f t="shared" si="9"/>
        <v>14.4015845740656</v>
      </c>
      <c r="X35" s="2">
        <f t="shared" si="10"/>
        <v>8.948732640487469</v>
      </c>
      <c r="Y35" s="2">
        <f t="shared" si="11"/>
        <v>2.8386750145658421</v>
      </c>
      <c r="Z35" s="2">
        <f t="shared" si="12"/>
        <v>25.920234435769402</v>
      </c>
      <c r="AA35" s="2">
        <f t="shared" si="13"/>
        <v>1.3843457456789574</v>
      </c>
      <c r="AB35" s="2" t="e">
        <f t="shared" si="14"/>
        <v>#DIV/0!</v>
      </c>
      <c r="AC35" s="2">
        <v>0</v>
      </c>
      <c r="AD35" s="2" t="e">
        <f t="shared" si="15"/>
        <v>#DIV/0!</v>
      </c>
      <c r="AE35" s="2" t="s">
        <v>135</v>
      </c>
      <c r="AF35" s="2">
        <f t="shared" si="16"/>
        <v>4750.7301146609652</v>
      </c>
      <c r="AG35" s="2">
        <f t="shared" si="17"/>
        <v>0.48922656724938529</v>
      </c>
      <c r="AH35" s="2">
        <f t="shared" si="18"/>
        <v>0.19688529533455956</v>
      </c>
      <c r="AI35" s="2">
        <f t="shared" si="19"/>
        <v>367384196.60000002</v>
      </c>
      <c r="AJ35" s="2">
        <f t="shared" si="20"/>
        <v>10403170.32</v>
      </c>
      <c r="AK35" s="2">
        <f t="shared" si="21"/>
        <v>10.403170320000001</v>
      </c>
      <c r="AL35" s="2" t="s">
        <v>425</v>
      </c>
      <c r="AM35" s="2" t="s">
        <v>426</v>
      </c>
      <c r="AN35" s="2" t="s">
        <v>427</v>
      </c>
      <c r="AO35" s="2" t="s">
        <v>428</v>
      </c>
      <c r="AP35" s="2" t="s">
        <v>135</v>
      </c>
      <c r="AQ35" s="2" t="s">
        <v>135</v>
      </c>
      <c r="AR35" s="2" t="s">
        <v>135</v>
      </c>
      <c r="AS35" s="2">
        <v>0</v>
      </c>
      <c r="AT35" s="2" t="s">
        <v>135</v>
      </c>
      <c r="AU35" s="2" t="s">
        <v>135</v>
      </c>
      <c r="AV35" s="2">
        <v>0</v>
      </c>
      <c r="AW35" s="2">
        <v>0</v>
      </c>
      <c r="AX35" s="2">
        <v>0</v>
      </c>
      <c r="AY35" s="2">
        <v>0</v>
      </c>
      <c r="AZ35" s="2">
        <v>0</v>
      </c>
      <c r="BA35" s="2">
        <v>0</v>
      </c>
      <c r="BB35" s="2">
        <v>0</v>
      </c>
      <c r="BC35" s="2">
        <v>0</v>
      </c>
      <c r="BD35" s="2">
        <v>0</v>
      </c>
      <c r="BE35" s="2">
        <v>0</v>
      </c>
      <c r="BF35" s="2">
        <v>0</v>
      </c>
      <c r="BG35" s="2">
        <v>0</v>
      </c>
      <c r="BH35" s="2">
        <v>0</v>
      </c>
      <c r="BI35" s="2">
        <v>0</v>
      </c>
      <c r="BJ35" s="2">
        <v>0</v>
      </c>
      <c r="BK35" s="2">
        <v>0</v>
      </c>
      <c r="BL35" s="2">
        <v>0</v>
      </c>
      <c r="BM35" s="2">
        <v>0</v>
      </c>
      <c r="BN35" s="2">
        <v>0</v>
      </c>
      <c r="BO35" s="2">
        <v>0</v>
      </c>
      <c r="BP35" s="2">
        <v>0</v>
      </c>
      <c r="BQ35" s="2">
        <v>0</v>
      </c>
      <c r="BR35" s="2">
        <v>0</v>
      </c>
      <c r="BS35" s="2">
        <v>0</v>
      </c>
      <c r="BT35" s="2">
        <v>0</v>
      </c>
      <c r="BU35" s="2">
        <v>0</v>
      </c>
      <c r="BV35" s="2">
        <v>0</v>
      </c>
      <c r="BW35" s="2">
        <v>0</v>
      </c>
      <c r="BX35" s="2">
        <v>0</v>
      </c>
      <c r="BY35" s="2">
        <v>0</v>
      </c>
      <c r="BZ35" s="2">
        <v>0</v>
      </c>
      <c r="CA35" s="2">
        <v>0</v>
      </c>
      <c r="CB35" s="2">
        <v>0</v>
      </c>
      <c r="CC35" s="2">
        <v>0</v>
      </c>
      <c r="CD35" s="2">
        <v>0</v>
      </c>
      <c r="CE35" s="2">
        <v>0</v>
      </c>
      <c r="CF35" s="2">
        <v>0</v>
      </c>
      <c r="CG35" s="2">
        <v>0</v>
      </c>
      <c r="CH35" s="2">
        <v>0</v>
      </c>
      <c r="CI35" s="2">
        <v>0</v>
      </c>
      <c r="CJ35" s="2">
        <v>0</v>
      </c>
      <c r="CK35" s="2">
        <v>0</v>
      </c>
      <c r="CL35" s="2">
        <v>0</v>
      </c>
      <c r="CM35" s="2">
        <v>0</v>
      </c>
      <c r="CN35" s="2">
        <v>0</v>
      </c>
      <c r="CO35" s="2">
        <v>0</v>
      </c>
      <c r="CP35" s="2">
        <v>0</v>
      </c>
      <c r="CQ35" s="2">
        <v>0</v>
      </c>
      <c r="CR35" s="2">
        <v>0</v>
      </c>
      <c r="CS35" s="2">
        <v>0</v>
      </c>
      <c r="CT35" s="2">
        <v>0</v>
      </c>
      <c r="CU35" s="2" t="s">
        <v>339</v>
      </c>
    </row>
    <row r="36" spans="1:99" s="2" customFormat="1" x14ac:dyDescent="0.25">
      <c r="A36" s="2" t="s">
        <v>429</v>
      </c>
      <c r="C36" s="2" t="s">
        <v>430</v>
      </c>
      <c r="D36" s="2">
        <v>1947</v>
      </c>
      <c r="E36" s="2">
        <f t="shared" si="0"/>
        <v>68</v>
      </c>
      <c r="F36" s="2">
        <v>0</v>
      </c>
      <c r="G36" s="2">
        <v>62.5</v>
      </c>
      <c r="H36" s="2">
        <v>35900</v>
      </c>
      <c r="I36" s="2">
        <v>24974</v>
      </c>
      <c r="J36" s="2">
        <v>10273</v>
      </c>
      <c r="K36" s="2">
        <v>24974</v>
      </c>
      <c r="L36" s="2">
        <f t="shared" si="1"/>
        <v>1087864942.6000001</v>
      </c>
      <c r="M36" s="2">
        <v>695.60403101999998</v>
      </c>
      <c r="N36" s="2">
        <f t="shared" si="2"/>
        <v>30300511.591231201</v>
      </c>
      <c r="O36" s="2">
        <f t="shared" si="3"/>
        <v>1.0868812984687499</v>
      </c>
      <c r="P36" s="2">
        <f t="shared" si="4"/>
        <v>2815012.1289735972</v>
      </c>
      <c r="Q36" s="2">
        <f t="shared" si="5"/>
        <v>2.8150121289735974</v>
      </c>
      <c r="R36" s="2">
        <v>31533</v>
      </c>
      <c r="S36" s="2">
        <f t="shared" si="6"/>
        <v>81670.154669999989</v>
      </c>
      <c r="T36" s="2">
        <f t="shared" si="7"/>
        <v>20181120</v>
      </c>
      <c r="U36" s="2">
        <f t="shared" si="8"/>
        <v>879140040000</v>
      </c>
      <c r="V36" s="2">
        <v>89364.210825000002</v>
      </c>
      <c r="W36" s="2">
        <f t="shared" si="9"/>
        <v>27.23821145946</v>
      </c>
      <c r="X36" s="2">
        <f t="shared" si="10"/>
        <v>16.92504534499005</v>
      </c>
      <c r="Y36" s="2">
        <f t="shared" si="11"/>
        <v>4.5796611226389334</v>
      </c>
      <c r="Z36" s="2">
        <f t="shared" si="12"/>
        <v>35.902527233725721</v>
      </c>
      <c r="AA36" s="2">
        <f t="shared" si="13"/>
        <v>2.1495580942393482</v>
      </c>
      <c r="AB36" s="2" t="e">
        <f t="shared" si="14"/>
        <v>#DIV/0!</v>
      </c>
      <c r="AC36" s="2">
        <v>0</v>
      </c>
      <c r="AD36" s="2" t="e">
        <f t="shared" si="15"/>
        <v>#DIV/0!</v>
      </c>
      <c r="AE36" s="2">
        <v>52.575099999999999</v>
      </c>
      <c r="AF36" s="2">
        <f t="shared" si="16"/>
        <v>29012.367812773289</v>
      </c>
      <c r="AG36" s="2">
        <f t="shared" si="17"/>
        <v>0.57802349046079415</v>
      </c>
      <c r="AH36" s="2">
        <f t="shared" si="18"/>
        <v>0.22215232876883975</v>
      </c>
      <c r="AI36" s="2">
        <f t="shared" si="19"/>
        <v>447490852.69999999</v>
      </c>
      <c r="AJ36" s="2">
        <f t="shared" si="20"/>
        <v>12671540.040000001</v>
      </c>
      <c r="AK36" s="2">
        <f t="shared" si="21"/>
        <v>12.671540040000002</v>
      </c>
      <c r="AL36" s="2" t="s">
        <v>431</v>
      </c>
      <c r="AM36" s="2" t="s">
        <v>135</v>
      </c>
      <c r="AN36" s="2" t="s">
        <v>432</v>
      </c>
      <c r="AO36" s="2" t="s">
        <v>433</v>
      </c>
      <c r="AP36" s="2" t="s">
        <v>434</v>
      </c>
      <c r="AQ36" s="2" t="s">
        <v>435</v>
      </c>
      <c r="AR36" s="2" t="s">
        <v>436</v>
      </c>
      <c r="AS36" s="2">
        <v>1</v>
      </c>
      <c r="AT36" s="2" t="s">
        <v>437</v>
      </c>
      <c r="AU36" s="2" t="s">
        <v>438</v>
      </c>
      <c r="AV36" s="2">
        <v>6</v>
      </c>
      <c r="AW36" s="5">
        <v>100</v>
      </c>
      <c r="AX36" s="2">
        <v>0</v>
      </c>
      <c r="AY36" s="2">
        <v>0</v>
      </c>
      <c r="AZ36" s="5">
        <v>1.8</v>
      </c>
      <c r="BA36" s="5">
        <v>0.1</v>
      </c>
      <c r="BB36" s="5">
        <v>0.4</v>
      </c>
      <c r="BC36" s="5">
        <v>0.2</v>
      </c>
      <c r="BD36" s="2">
        <v>0</v>
      </c>
      <c r="BE36" s="5">
        <v>0.4</v>
      </c>
      <c r="BF36" s="5">
        <v>10</v>
      </c>
      <c r="BG36" s="5">
        <v>0.2</v>
      </c>
      <c r="BH36" s="2">
        <v>0</v>
      </c>
      <c r="BI36" s="2">
        <v>0</v>
      </c>
      <c r="BJ36" s="2">
        <v>0</v>
      </c>
      <c r="BK36" s="5">
        <v>26.4</v>
      </c>
      <c r="BL36" s="5">
        <v>60.5</v>
      </c>
      <c r="BM36" s="2">
        <v>0</v>
      </c>
      <c r="BN36" s="2">
        <v>0</v>
      </c>
      <c r="BO36" s="5">
        <v>10659</v>
      </c>
      <c r="BP36" s="5">
        <v>1508</v>
      </c>
      <c r="BQ36" s="5">
        <v>62</v>
      </c>
      <c r="BR36" s="5">
        <v>9</v>
      </c>
      <c r="BS36" s="5">
        <v>0.17</v>
      </c>
      <c r="BT36" s="5">
        <v>0.02</v>
      </c>
      <c r="BU36" s="5">
        <v>18310</v>
      </c>
      <c r="BV36" s="5">
        <v>106</v>
      </c>
      <c r="BW36" s="5">
        <v>0.28999999999999998</v>
      </c>
      <c r="BX36" s="5">
        <v>327259</v>
      </c>
      <c r="BY36" s="5">
        <v>5690</v>
      </c>
      <c r="BZ36" s="5">
        <v>1892</v>
      </c>
      <c r="CA36" s="5">
        <v>33</v>
      </c>
      <c r="CB36" s="5">
        <v>6.96</v>
      </c>
      <c r="CC36" s="5">
        <v>0.13</v>
      </c>
      <c r="CD36" s="5">
        <v>3</v>
      </c>
      <c r="CE36" s="5">
        <v>10</v>
      </c>
      <c r="CF36" s="5">
        <v>84</v>
      </c>
      <c r="CG36" s="5">
        <v>56</v>
      </c>
      <c r="CH36" s="5">
        <v>9</v>
      </c>
      <c r="CI36" s="5">
        <v>1</v>
      </c>
      <c r="CJ36" s="5">
        <v>2</v>
      </c>
      <c r="CK36" s="2">
        <v>0</v>
      </c>
      <c r="CL36" s="2">
        <v>0</v>
      </c>
      <c r="CM36" s="2">
        <v>0</v>
      </c>
      <c r="CN36" s="2">
        <v>0</v>
      </c>
      <c r="CO36" s="2">
        <v>0</v>
      </c>
      <c r="CP36" s="2">
        <v>0</v>
      </c>
      <c r="CQ36" s="5">
        <v>4</v>
      </c>
      <c r="CR36" s="5">
        <v>32</v>
      </c>
      <c r="CS36" s="5">
        <v>0.64507999999999999</v>
      </c>
      <c r="CT36" s="5">
        <v>0.34316999999999998</v>
      </c>
      <c r="CU36" s="2" t="s">
        <v>339</v>
      </c>
    </row>
    <row r="37" spans="1:99" s="2" customFormat="1" x14ac:dyDescent="0.25">
      <c r="A37" s="2" t="s">
        <v>439</v>
      </c>
      <c r="C37" s="2" t="s">
        <v>440</v>
      </c>
      <c r="D37" s="2">
        <v>1959</v>
      </c>
      <c r="E37" s="2">
        <f t="shared" si="0"/>
        <v>56</v>
      </c>
      <c r="F37" s="2">
        <v>0</v>
      </c>
      <c r="G37" s="2">
        <v>49</v>
      </c>
      <c r="H37" s="2">
        <v>940</v>
      </c>
      <c r="I37" s="2">
        <v>8259</v>
      </c>
      <c r="J37" s="2">
        <v>6753</v>
      </c>
      <c r="K37" s="2">
        <v>8259</v>
      </c>
      <c r="L37" s="2">
        <f t="shared" si="1"/>
        <v>359761214.10000002</v>
      </c>
      <c r="M37" s="2">
        <v>306.98917800999999</v>
      </c>
      <c r="N37" s="2">
        <f t="shared" si="2"/>
        <v>13372448.5941156</v>
      </c>
      <c r="O37" s="2">
        <f t="shared" si="3"/>
        <v>0.47967059064062501</v>
      </c>
      <c r="P37" s="2">
        <f t="shared" si="4"/>
        <v>1242342.2249215485</v>
      </c>
      <c r="Q37" s="2">
        <f t="shared" si="5"/>
        <v>1.2423422249215486</v>
      </c>
      <c r="R37" s="2">
        <v>319</v>
      </c>
      <c r="S37" s="2">
        <f t="shared" si="6"/>
        <v>826.2068099999999</v>
      </c>
      <c r="T37" s="2">
        <f t="shared" si="7"/>
        <v>204160</v>
      </c>
      <c r="U37" s="2">
        <f t="shared" si="8"/>
        <v>8893720000</v>
      </c>
      <c r="V37" s="2">
        <v>17208.324868</v>
      </c>
      <c r="W37" s="2">
        <f t="shared" si="9"/>
        <v>5.2450974197663998</v>
      </c>
      <c r="X37" s="2">
        <f t="shared" si="10"/>
        <v>3.2591534800499922</v>
      </c>
      <c r="Y37" s="2">
        <f t="shared" si="11"/>
        <v>1.3274795118053444</v>
      </c>
      <c r="Z37" s="2">
        <f t="shared" si="12"/>
        <v>26.903166728815023</v>
      </c>
      <c r="AA37" s="2">
        <f t="shared" si="13"/>
        <v>0.62968695626177429</v>
      </c>
      <c r="AB37" s="2" t="e">
        <f t="shared" si="14"/>
        <v>#DIV/0!</v>
      </c>
      <c r="AC37" s="2">
        <v>0</v>
      </c>
      <c r="AD37" s="2" t="e">
        <f t="shared" si="15"/>
        <v>#DIV/0!</v>
      </c>
      <c r="AE37" s="2" t="s">
        <v>135</v>
      </c>
      <c r="AF37" s="2">
        <f t="shared" si="16"/>
        <v>665.03972981532797</v>
      </c>
      <c r="AG37" s="2">
        <f t="shared" si="17"/>
        <v>0.65199367559729715</v>
      </c>
      <c r="AH37" s="2">
        <f t="shared" si="18"/>
        <v>0.14914626586309832</v>
      </c>
      <c r="AI37" s="2">
        <f t="shared" si="19"/>
        <v>294160004.69999999</v>
      </c>
      <c r="AJ37" s="2">
        <f t="shared" si="20"/>
        <v>8329690.4400000004</v>
      </c>
      <c r="AK37" s="2">
        <f t="shared" si="21"/>
        <v>8.3296904400000003</v>
      </c>
      <c r="AL37" s="2" t="s">
        <v>441</v>
      </c>
      <c r="AM37" s="2" t="s">
        <v>442</v>
      </c>
      <c r="AN37" s="2" t="s">
        <v>443</v>
      </c>
      <c r="AO37" s="2" t="s">
        <v>444</v>
      </c>
      <c r="AP37" s="2" t="s">
        <v>135</v>
      </c>
      <c r="AQ37" s="2" t="s">
        <v>135</v>
      </c>
      <c r="AR37" s="2" t="s">
        <v>135</v>
      </c>
      <c r="AS37" s="2">
        <v>0</v>
      </c>
      <c r="AT37" s="2" t="s">
        <v>135</v>
      </c>
      <c r="AU37" s="2" t="s">
        <v>135</v>
      </c>
      <c r="AV37" s="2">
        <v>0</v>
      </c>
      <c r="AW37" s="2">
        <v>0</v>
      </c>
      <c r="AX37" s="2">
        <v>0</v>
      </c>
      <c r="AY37" s="2">
        <v>0</v>
      </c>
      <c r="AZ37" s="2">
        <v>0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0</v>
      </c>
      <c r="BI37" s="2">
        <v>0</v>
      </c>
      <c r="BJ37" s="2">
        <v>0</v>
      </c>
      <c r="BK37" s="2">
        <v>0</v>
      </c>
      <c r="BL37" s="2">
        <v>0</v>
      </c>
      <c r="BM37" s="2">
        <v>0</v>
      </c>
      <c r="BN37" s="2">
        <v>0</v>
      </c>
      <c r="BO37" s="2">
        <v>0</v>
      </c>
      <c r="BP37" s="2">
        <v>0</v>
      </c>
      <c r="BQ37" s="2">
        <v>0</v>
      </c>
      <c r="BR37" s="2">
        <v>0</v>
      </c>
      <c r="BS37" s="2">
        <v>0</v>
      </c>
      <c r="BT37" s="2">
        <v>0</v>
      </c>
      <c r="BU37" s="2">
        <v>0</v>
      </c>
      <c r="BV37" s="2">
        <v>0</v>
      </c>
      <c r="BW37" s="2">
        <v>0</v>
      </c>
      <c r="BX37" s="2">
        <v>0</v>
      </c>
      <c r="BY37" s="2">
        <v>0</v>
      </c>
      <c r="BZ37" s="2">
        <v>0</v>
      </c>
      <c r="CA37" s="2">
        <v>0</v>
      </c>
      <c r="CB37" s="2">
        <v>0</v>
      </c>
      <c r="CC37" s="2">
        <v>0</v>
      </c>
      <c r="CD37" s="2">
        <v>0</v>
      </c>
      <c r="CE37" s="2">
        <v>0</v>
      </c>
      <c r="CF37" s="2">
        <v>0</v>
      </c>
      <c r="CG37" s="2">
        <v>0</v>
      </c>
      <c r="CH37" s="2">
        <v>0</v>
      </c>
      <c r="CI37" s="2">
        <v>0</v>
      </c>
      <c r="CJ37" s="2">
        <v>0</v>
      </c>
      <c r="CK37" s="2">
        <v>0</v>
      </c>
      <c r="CL37" s="2">
        <v>0</v>
      </c>
      <c r="CM37" s="2">
        <v>0</v>
      </c>
      <c r="CN37" s="2">
        <v>0</v>
      </c>
      <c r="CO37" s="2">
        <v>0</v>
      </c>
      <c r="CP37" s="2">
        <v>0</v>
      </c>
      <c r="CQ37" s="2">
        <v>0</v>
      </c>
      <c r="CR37" s="2">
        <v>0</v>
      </c>
      <c r="CS37" s="2">
        <v>0</v>
      </c>
      <c r="CT37" s="2">
        <v>0</v>
      </c>
      <c r="CU37" s="2" t="s">
        <v>339</v>
      </c>
    </row>
    <row r="38" spans="1:99" s="2" customFormat="1" x14ac:dyDescent="0.25">
      <c r="A38" s="2" t="s">
        <v>445</v>
      </c>
      <c r="C38" s="2" t="s">
        <v>446</v>
      </c>
      <c r="D38" s="2">
        <v>1970</v>
      </c>
      <c r="E38" s="2">
        <f t="shared" si="0"/>
        <v>45</v>
      </c>
      <c r="F38" s="2">
        <v>0</v>
      </c>
      <c r="G38" s="2">
        <v>37.5</v>
      </c>
      <c r="H38" s="2">
        <v>300</v>
      </c>
      <c r="I38" s="2">
        <v>18140</v>
      </c>
      <c r="J38" s="2">
        <v>15220</v>
      </c>
      <c r="K38" s="2">
        <v>18140</v>
      </c>
      <c r="L38" s="2">
        <f t="shared" si="1"/>
        <v>790176586</v>
      </c>
      <c r="M38" s="2">
        <v>571.06231005999996</v>
      </c>
      <c r="N38" s="2">
        <f t="shared" si="2"/>
        <v>24875474.226213597</v>
      </c>
      <c r="O38" s="2">
        <f t="shared" si="3"/>
        <v>0.89228485946875002</v>
      </c>
      <c r="P38" s="2">
        <f t="shared" si="4"/>
        <v>2311009.2200894114</v>
      </c>
      <c r="Q38" s="2">
        <f t="shared" si="5"/>
        <v>2.3110092200894115</v>
      </c>
      <c r="R38" s="2">
        <v>590</v>
      </c>
      <c r="S38" s="2">
        <f t="shared" si="6"/>
        <v>1528.0940999999998</v>
      </c>
      <c r="T38" s="2">
        <f t="shared" si="7"/>
        <v>377600</v>
      </c>
      <c r="U38" s="2">
        <f t="shared" si="8"/>
        <v>16449200000</v>
      </c>
      <c r="V38" s="2">
        <v>19295.810518999999</v>
      </c>
      <c r="W38" s="2">
        <f t="shared" si="9"/>
        <v>5.8813630461911997</v>
      </c>
      <c r="X38" s="2">
        <f t="shared" si="10"/>
        <v>3.6545107374354862</v>
      </c>
      <c r="Y38" s="2">
        <f t="shared" si="11"/>
        <v>1.091370072809515</v>
      </c>
      <c r="Z38" s="2">
        <f t="shared" si="12"/>
        <v>31.765287319319427</v>
      </c>
      <c r="AA38" s="2">
        <f t="shared" si="13"/>
        <v>0.31327895677905743</v>
      </c>
      <c r="AB38" s="2" t="e">
        <f t="shared" si="14"/>
        <v>#DIV/0!</v>
      </c>
      <c r="AC38" s="2">
        <v>0</v>
      </c>
      <c r="AD38" s="2" t="e">
        <f t="shared" si="15"/>
        <v>#DIV/0!</v>
      </c>
      <c r="AE38" s="2" t="s">
        <v>135</v>
      </c>
      <c r="AF38" s="2">
        <f t="shared" si="16"/>
        <v>661.22381629480435</v>
      </c>
      <c r="AG38" s="2">
        <f t="shared" si="17"/>
        <v>0.56443320113222462</v>
      </c>
      <c r="AH38" s="2">
        <f t="shared" si="18"/>
        <v>0.12309911017060132</v>
      </c>
      <c r="AI38" s="2">
        <f t="shared" si="19"/>
        <v>662981678</v>
      </c>
      <c r="AJ38" s="2">
        <f t="shared" si="20"/>
        <v>18773565.600000001</v>
      </c>
      <c r="AK38" s="2">
        <f t="shared" si="21"/>
        <v>18.773565600000001</v>
      </c>
      <c r="AL38" s="2" t="s">
        <v>447</v>
      </c>
      <c r="AM38" s="2" t="s">
        <v>135</v>
      </c>
      <c r="AN38" s="2" t="s">
        <v>135</v>
      </c>
      <c r="AO38" s="2" t="s">
        <v>448</v>
      </c>
      <c r="AP38" s="2" t="s">
        <v>135</v>
      </c>
      <c r="AQ38" s="2" t="s">
        <v>135</v>
      </c>
      <c r="AR38" s="2" t="s">
        <v>135</v>
      </c>
      <c r="AS38" s="2">
        <v>0</v>
      </c>
      <c r="AT38" s="2" t="s">
        <v>135</v>
      </c>
      <c r="AU38" s="2" t="s">
        <v>135</v>
      </c>
      <c r="AV38" s="2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0</v>
      </c>
      <c r="BI38" s="2">
        <v>0</v>
      </c>
      <c r="BJ38" s="2">
        <v>0</v>
      </c>
      <c r="BK38" s="2">
        <v>0</v>
      </c>
      <c r="BL38" s="2">
        <v>0</v>
      </c>
      <c r="BM38" s="2">
        <v>0</v>
      </c>
      <c r="BN38" s="2">
        <v>0</v>
      </c>
      <c r="BO38" s="2">
        <v>0</v>
      </c>
      <c r="BP38" s="2">
        <v>0</v>
      </c>
      <c r="BQ38" s="2">
        <v>0</v>
      </c>
      <c r="BR38" s="2">
        <v>0</v>
      </c>
      <c r="BS38" s="2">
        <v>0</v>
      </c>
      <c r="BT38" s="2">
        <v>0</v>
      </c>
      <c r="BU38" s="2">
        <v>0</v>
      </c>
      <c r="BV38" s="2">
        <v>0</v>
      </c>
      <c r="BW38" s="2">
        <v>0</v>
      </c>
      <c r="BX38" s="2">
        <v>0</v>
      </c>
      <c r="BY38" s="2">
        <v>0</v>
      </c>
      <c r="BZ38" s="2">
        <v>0</v>
      </c>
      <c r="CA38" s="2">
        <v>0</v>
      </c>
      <c r="CB38" s="2">
        <v>0</v>
      </c>
      <c r="CC38" s="2">
        <v>0</v>
      </c>
      <c r="CD38" s="2">
        <v>0</v>
      </c>
      <c r="CE38" s="2">
        <v>0</v>
      </c>
      <c r="CF38" s="2">
        <v>0</v>
      </c>
      <c r="CG38" s="2">
        <v>0</v>
      </c>
      <c r="CH38" s="2">
        <v>0</v>
      </c>
      <c r="CI38" s="2">
        <v>0</v>
      </c>
      <c r="CJ38" s="2">
        <v>0</v>
      </c>
      <c r="CK38" s="2">
        <v>0</v>
      </c>
      <c r="CL38" s="2">
        <v>0</v>
      </c>
      <c r="CM38" s="2">
        <v>0</v>
      </c>
      <c r="CN38" s="2">
        <v>0</v>
      </c>
      <c r="CO38" s="2">
        <v>0</v>
      </c>
      <c r="CP38" s="2">
        <v>0</v>
      </c>
      <c r="CQ38" s="2">
        <v>0</v>
      </c>
      <c r="CR38" s="2">
        <v>0</v>
      </c>
      <c r="CS38" s="2">
        <v>0</v>
      </c>
      <c r="CT38" s="2">
        <v>0</v>
      </c>
      <c r="CU38" s="2" t="s">
        <v>339</v>
      </c>
    </row>
    <row r="39" spans="1:99" s="2" customFormat="1" x14ac:dyDescent="0.25">
      <c r="A39" s="2" t="s">
        <v>449</v>
      </c>
      <c r="C39" s="2" t="s">
        <v>450</v>
      </c>
      <c r="D39" s="2">
        <v>1956</v>
      </c>
      <c r="E39" s="2">
        <f t="shared" si="0"/>
        <v>59</v>
      </c>
      <c r="F39" s="2">
        <v>0</v>
      </c>
      <c r="G39" s="2">
        <v>62</v>
      </c>
      <c r="H39" s="2">
        <v>91645</v>
      </c>
      <c r="I39" s="2">
        <v>20673</v>
      </c>
      <c r="J39" s="2">
        <v>7650</v>
      </c>
      <c r="K39" s="2">
        <v>20673</v>
      </c>
      <c r="L39" s="2">
        <f t="shared" si="1"/>
        <v>900513812.70000005</v>
      </c>
      <c r="M39" s="2">
        <v>590.29953051999996</v>
      </c>
      <c r="N39" s="2">
        <f t="shared" si="2"/>
        <v>25713447.549451198</v>
      </c>
      <c r="O39" s="2">
        <f t="shared" si="3"/>
        <v>0.92234301643749994</v>
      </c>
      <c r="P39" s="2">
        <f t="shared" si="4"/>
        <v>2388859.558080167</v>
      </c>
      <c r="Q39" s="2">
        <f t="shared" si="5"/>
        <v>2.388859558080167</v>
      </c>
      <c r="R39" s="2">
        <v>63296</v>
      </c>
      <c r="S39" s="2">
        <f t="shared" si="6"/>
        <v>163936.00704</v>
      </c>
      <c r="T39" s="2">
        <f t="shared" si="7"/>
        <v>40509440</v>
      </c>
      <c r="U39" s="2">
        <f t="shared" si="8"/>
        <v>1764692480000</v>
      </c>
      <c r="V39" s="2">
        <v>40403.062397000002</v>
      </c>
      <c r="W39" s="2">
        <f t="shared" si="9"/>
        <v>12.314853418605599</v>
      </c>
      <c r="X39" s="2">
        <f t="shared" si="10"/>
        <v>7.6520975996174183</v>
      </c>
      <c r="Y39" s="2">
        <f t="shared" si="11"/>
        <v>2.2476507469783331</v>
      </c>
      <c r="Z39" s="2">
        <f t="shared" si="12"/>
        <v>35.021123128983909</v>
      </c>
      <c r="AA39" s="2">
        <f t="shared" si="13"/>
        <v>1.3050756887846089</v>
      </c>
      <c r="AB39" s="2" t="e">
        <f t="shared" si="14"/>
        <v>#DIV/0!</v>
      </c>
      <c r="AC39" s="2">
        <v>0</v>
      </c>
      <c r="AD39" s="2" t="e">
        <f t="shared" si="15"/>
        <v>#DIV/0!</v>
      </c>
      <c r="AE39" s="2">
        <v>164.57599999999999</v>
      </c>
      <c r="AF39" s="2">
        <f t="shared" si="16"/>
        <v>68625.22821984101</v>
      </c>
      <c r="AG39" s="2">
        <f t="shared" si="17"/>
        <v>0.61206192496898815</v>
      </c>
      <c r="AH39" s="2">
        <f t="shared" si="18"/>
        <v>0.25316115646662551</v>
      </c>
      <c r="AI39" s="2">
        <f t="shared" si="19"/>
        <v>333233235</v>
      </c>
      <c r="AJ39" s="2">
        <f t="shared" si="20"/>
        <v>9436122</v>
      </c>
      <c r="AK39" s="2">
        <f t="shared" si="21"/>
        <v>9.4361219999999992</v>
      </c>
      <c r="AL39" s="2" t="s">
        <v>451</v>
      </c>
      <c r="AM39" s="2" t="s">
        <v>452</v>
      </c>
      <c r="AN39" s="2" t="s">
        <v>453</v>
      </c>
      <c r="AO39" s="2" t="s">
        <v>454</v>
      </c>
      <c r="AP39" s="2" t="s">
        <v>455</v>
      </c>
      <c r="AQ39" s="2" t="s">
        <v>456</v>
      </c>
      <c r="AR39" s="2" t="s">
        <v>457</v>
      </c>
      <c r="AS39" s="2">
        <v>2</v>
      </c>
      <c r="AT39" s="2" t="s">
        <v>458</v>
      </c>
      <c r="AU39" s="2" t="s">
        <v>459</v>
      </c>
      <c r="AV39" s="2">
        <v>6</v>
      </c>
      <c r="AW39" s="5">
        <v>61</v>
      </c>
      <c r="AX39" s="5">
        <v>38</v>
      </c>
      <c r="AY39" s="5">
        <v>1</v>
      </c>
      <c r="AZ39" s="5">
        <v>0.7</v>
      </c>
      <c r="BA39" s="5">
        <v>0.2</v>
      </c>
      <c r="BB39" s="5">
        <v>0.4</v>
      </c>
      <c r="BC39" s="5">
        <v>1.5</v>
      </c>
      <c r="BD39" s="5">
        <v>0.4</v>
      </c>
      <c r="BE39" s="5">
        <v>0.4</v>
      </c>
      <c r="BF39" s="5">
        <v>16.2</v>
      </c>
      <c r="BG39" s="5">
        <v>0.4</v>
      </c>
      <c r="BH39" s="2">
        <v>0</v>
      </c>
      <c r="BI39" s="2">
        <v>0</v>
      </c>
      <c r="BJ39" s="2">
        <v>0</v>
      </c>
      <c r="BK39" s="5">
        <v>21.3</v>
      </c>
      <c r="BL39" s="5">
        <v>58.5</v>
      </c>
      <c r="BM39" s="2">
        <v>0</v>
      </c>
      <c r="BN39" s="2">
        <v>0</v>
      </c>
      <c r="BO39" s="5">
        <v>18439</v>
      </c>
      <c r="BP39" s="5">
        <v>2793</v>
      </c>
      <c r="BQ39" s="5">
        <v>48</v>
      </c>
      <c r="BR39" s="5">
        <v>7</v>
      </c>
      <c r="BS39" s="5">
        <v>0.14000000000000001</v>
      </c>
      <c r="BT39" s="5">
        <v>0.02</v>
      </c>
      <c r="BU39" s="5">
        <v>33254</v>
      </c>
      <c r="BV39" s="5">
        <v>86</v>
      </c>
      <c r="BW39" s="5">
        <v>0.25</v>
      </c>
      <c r="BX39" s="5">
        <v>696101</v>
      </c>
      <c r="BY39" s="5">
        <v>23165</v>
      </c>
      <c r="BZ39" s="5">
        <v>1799</v>
      </c>
      <c r="CA39" s="5">
        <v>60</v>
      </c>
      <c r="CB39" s="5">
        <v>4.79</v>
      </c>
      <c r="CC39" s="5">
        <v>0.17</v>
      </c>
      <c r="CD39" s="5">
        <v>9</v>
      </c>
      <c r="CE39" s="5">
        <v>23</v>
      </c>
      <c r="CF39" s="5">
        <v>70</v>
      </c>
      <c r="CG39" s="5">
        <v>37</v>
      </c>
      <c r="CH39" s="5">
        <v>13</v>
      </c>
      <c r="CI39" s="5">
        <v>1</v>
      </c>
      <c r="CJ39" s="5">
        <v>4</v>
      </c>
      <c r="CK39" s="2">
        <v>0</v>
      </c>
      <c r="CL39" s="2">
        <v>0</v>
      </c>
      <c r="CM39" s="2">
        <v>0</v>
      </c>
      <c r="CN39" s="2">
        <v>0</v>
      </c>
      <c r="CO39" s="2">
        <v>0</v>
      </c>
      <c r="CP39" s="2">
        <v>0</v>
      </c>
      <c r="CQ39" s="5">
        <v>6</v>
      </c>
      <c r="CR39" s="5">
        <v>36</v>
      </c>
      <c r="CS39" s="5">
        <v>0.81647000000000003</v>
      </c>
      <c r="CT39" s="5">
        <v>0.61778</v>
      </c>
      <c r="CU39" s="2" t="s">
        <v>339</v>
      </c>
    </row>
    <row r="40" spans="1:99" s="2" customFormat="1" x14ac:dyDescent="0.25">
      <c r="A40" s="2" t="s">
        <v>460</v>
      </c>
      <c r="C40" s="2" t="s">
        <v>461</v>
      </c>
      <c r="D40" s="2">
        <v>1841</v>
      </c>
      <c r="E40" s="2">
        <f t="shared" si="0"/>
        <v>174</v>
      </c>
      <c r="F40" s="2">
        <v>0</v>
      </c>
      <c r="G40" s="2">
        <v>19.5</v>
      </c>
      <c r="H40" s="2">
        <v>18000</v>
      </c>
      <c r="I40" s="2">
        <v>156383</v>
      </c>
      <c r="J40" s="2">
        <v>62914</v>
      </c>
      <c r="K40" s="2">
        <v>156383</v>
      </c>
      <c r="L40" s="2">
        <f t="shared" si="1"/>
        <v>6812027841.6999998</v>
      </c>
      <c r="M40" s="2">
        <v>12740.193495</v>
      </c>
      <c r="N40" s="2">
        <f t="shared" si="2"/>
        <v>554962828.64219999</v>
      </c>
      <c r="O40" s="2">
        <f t="shared" si="3"/>
        <v>19.906552335937501</v>
      </c>
      <c r="P40" s="2">
        <f t="shared" si="4"/>
        <v>51557779.447175696</v>
      </c>
      <c r="Q40" s="2">
        <f t="shared" si="5"/>
        <v>51.557779447175697</v>
      </c>
      <c r="R40" s="2">
        <v>70592</v>
      </c>
      <c r="S40" s="2">
        <f t="shared" si="6"/>
        <v>182832.57407999999</v>
      </c>
      <c r="T40" s="2">
        <f t="shared" si="7"/>
        <v>45178880</v>
      </c>
      <c r="U40" s="2">
        <f t="shared" si="8"/>
        <v>1968104960000</v>
      </c>
      <c r="V40" s="2">
        <v>476723.69403999997</v>
      </c>
      <c r="W40" s="2">
        <f t="shared" si="9"/>
        <v>145.30538194339198</v>
      </c>
      <c r="X40" s="2">
        <f t="shared" si="10"/>
        <v>90.288607309011766</v>
      </c>
      <c r="Y40" s="2">
        <f t="shared" si="11"/>
        <v>5.7085983719965814</v>
      </c>
      <c r="Z40" s="2">
        <f t="shared" si="12"/>
        <v>12.274746145370944</v>
      </c>
      <c r="AA40" s="2">
        <f t="shared" si="13"/>
        <v>1.8724157701213793</v>
      </c>
      <c r="AB40" s="2" t="e">
        <f t="shared" si="14"/>
        <v>#DIV/0!</v>
      </c>
      <c r="AC40" s="2">
        <v>0</v>
      </c>
      <c r="AD40" s="2" t="e">
        <f t="shared" si="15"/>
        <v>#DIV/0!</v>
      </c>
      <c r="AE40" s="2">
        <v>15.116099999999999</v>
      </c>
      <c r="AF40" s="2">
        <f t="shared" si="16"/>
        <v>3546.1690607549131</v>
      </c>
      <c r="AG40" s="2">
        <f t="shared" si="17"/>
        <v>4.6177032496778236E-2</v>
      </c>
      <c r="AH40" s="2">
        <f t="shared" si="18"/>
        <v>0.66437731361485841</v>
      </c>
      <c r="AI40" s="2">
        <f t="shared" si="19"/>
        <v>2740527548.5999999</v>
      </c>
      <c r="AJ40" s="2">
        <f t="shared" si="20"/>
        <v>77603160.719999999</v>
      </c>
      <c r="AK40" s="2">
        <f t="shared" si="21"/>
        <v>77.603160720000005</v>
      </c>
      <c r="AL40" s="2" t="s">
        <v>462</v>
      </c>
      <c r="AM40" s="2" t="s">
        <v>463</v>
      </c>
      <c r="AN40" s="2" t="s">
        <v>135</v>
      </c>
      <c r="AO40" s="2" t="s">
        <v>464</v>
      </c>
      <c r="AP40" s="2" t="s">
        <v>465</v>
      </c>
      <c r="AQ40" s="2" t="s">
        <v>466</v>
      </c>
      <c r="AR40" s="2" t="s">
        <v>467</v>
      </c>
      <c r="AS40" s="2">
        <v>1</v>
      </c>
      <c r="AT40" s="2" t="s">
        <v>468</v>
      </c>
      <c r="AU40" s="2" t="s">
        <v>469</v>
      </c>
      <c r="AV40" s="2">
        <v>6</v>
      </c>
      <c r="AW40" s="5">
        <v>98</v>
      </c>
      <c r="AX40" s="5">
        <v>2</v>
      </c>
      <c r="AY40" s="2">
        <v>0</v>
      </c>
      <c r="AZ40" s="5">
        <v>29.6</v>
      </c>
      <c r="BA40" s="2">
        <v>0</v>
      </c>
      <c r="BB40" s="2">
        <v>0</v>
      </c>
      <c r="BC40" s="5">
        <v>0.1</v>
      </c>
      <c r="BD40" s="5">
        <v>0.3</v>
      </c>
      <c r="BE40" s="5">
        <v>0.2</v>
      </c>
      <c r="BF40" s="5">
        <v>3.2</v>
      </c>
      <c r="BG40" s="2">
        <v>0</v>
      </c>
      <c r="BH40" s="2">
        <v>0</v>
      </c>
      <c r="BI40" s="2">
        <v>0</v>
      </c>
      <c r="BJ40" s="2">
        <v>0</v>
      </c>
      <c r="BK40" s="5">
        <v>6.1</v>
      </c>
      <c r="BL40" s="5">
        <v>60.5</v>
      </c>
      <c r="BM40" s="2">
        <v>0</v>
      </c>
      <c r="BN40" s="2">
        <v>0</v>
      </c>
      <c r="BO40" s="5">
        <v>313</v>
      </c>
      <c r="BP40" s="5">
        <v>24</v>
      </c>
      <c r="BQ40" s="5">
        <v>63</v>
      </c>
      <c r="BR40" s="5">
        <v>5</v>
      </c>
      <c r="BS40" s="5">
        <v>0.21</v>
      </c>
      <c r="BT40" s="5">
        <v>0.02</v>
      </c>
      <c r="BU40" s="5">
        <v>590</v>
      </c>
      <c r="BV40" s="5">
        <v>118</v>
      </c>
      <c r="BW40" s="5">
        <v>0.4</v>
      </c>
      <c r="BX40" s="5">
        <v>35353</v>
      </c>
      <c r="BY40" s="5">
        <v>2324</v>
      </c>
      <c r="BZ40" s="5">
        <v>7071</v>
      </c>
      <c r="CA40" s="5">
        <v>465</v>
      </c>
      <c r="CB40" s="5">
        <v>2.76</v>
      </c>
      <c r="CC40" s="5">
        <v>0.19</v>
      </c>
      <c r="CD40" s="5">
        <v>2</v>
      </c>
      <c r="CE40" s="5">
        <v>3</v>
      </c>
      <c r="CF40" s="5">
        <v>75</v>
      </c>
      <c r="CG40" s="5">
        <v>48</v>
      </c>
      <c r="CH40" s="5">
        <v>15</v>
      </c>
      <c r="CI40" s="2">
        <v>0</v>
      </c>
      <c r="CJ40" s="5">
        <v>1</v>
      </c>
      <c r="CK40" s="2">
        <v>0</v>
      </c>
      <c r="CL40" s="2">
        <v>0</v>
      </c>
      <c r="CM40" s="2">
        <v>0</v>
      </c>
      <c r="CN40" s="2">
        <v>0</v>
      </c>
      <c r="CO40" s="2">
        <v>0</v>
      </c>
      <c r="CP40" s="2">
        <v>0</v>
      </c>
      <c r="CQ40" s="5">
        <v>8</v>
      </c>
      <c r="CR40" s="5">
        <v>48</v>
      </c>
      <c r="CS40" s="5">
        <v>0.71484000000000003</v>
      </c>
      <c r="CT40" s="5">
        <v>0.78676000000000001</v>
      </c>
      <c r="CU40" s="2" t="s">
        <v>339</v>
      </c>
    </row>
    <row r="41" spans="1:99" s="2" customFormat="1" x14ac:dyDescent="0.25">
      <c r="A41" s="2" t="s">
        <v>470</v>
      </c>
      <c r="C41" s="2" t="s">
        <v>471</v>
      </c>
      <c r="D41" s="2">
        <v>1840</v>
      </c>
      <c r="E41" s="2">
        <f t="shared" si="0"/>
        <v>175</v>
      </c>
      <c r="F41" s="2">
        <v>0</v>
      </c>
      <c r="G41" s="2">
        <v>20.5</v>
      </c>
      <c r="H41" s="2">
        <v>110</v>
      </c>
      <c r="I41" s="2">
        <v>8796</v>
      </c>
      <c r="J41" s="2">
        <v>6896</v>
      </c>
      <c r="K41" s="2">
        <v>8796</v>
      </c>
      <c r="L41" s="2">
        <f t="shared" si="1"/>
        <v>383152880.40000004</v>
      </c>
      <c r="M41" s="2">
        <v>335.89723850000001</v>
      </c>
      <c r="N41" s="2">
        <f t="shared" si="2"/>
        <v>14631683.70906</v>
      </c>
      <c r="O41" s="2">
        <f t="shared" si="3"/>
        <v>0.52483943515625009</v>
      </c>
      <c r="P41" s="2">
        <f t="shared" si="4"/>
        <v>1359329.09859611</v>
      </c>
      <c r="Q41" s="2">
        <f t="shared" si="5"/>
        <v>1.3593290985961102</v>
      </c>
      <c r="R41" s="2">
        <v>8448</v>
      </c>
      <c r="S41" s="2">
        <f t="shared" si="6"/>
        <v>21880.235519999998</v>
      </c>
      <c r="T41" s="2">
        <f t="shared" si="7"/>
        <v>5406720</v>
      </c>
      <c r="U41" s="2">
        <f t="shared" si="8"/>
        <v>235530240000</v>
      </c>
      <c r="V41" s="2">
        <v>66702.877187000006</v>
      </c>
      <c r="W41" s="2">
        <f t="shared" si="9"/>
        <v>20.331036966597601</v>
      </c>
      <c r="X41" s="2">
        <f t="shared" si="10"/>
        <v>12.63312472195468</v>
      </c>
      <c r="Y41" s="2">
        <f t="shared" si="11"/>
        <v>4.9191732033951894</v>
      </c>
      <c r="Z41" s="2">
        <f t="shared" si="12"/>
        <v>26.186520158493458</v>
      </c>
      <c r="AA41" s="2">
        <f t="shared" si="13"/>
        <v>2.3901775619014307</v>
      </c>
      <c r="AB41" s="2" t="e">
        <f t="shared" si="14"/>
        <v>#DIV/0!</v>
      </c>
      <c r="AC41" s="2">
        <v>0</v>
      </c>
      <c r="AD41" s="2" t="e">
        <f t="shared" si="15"/>
        <v>#DIV/0!</v>
      </c>
      <c r="AE41" s="2" t="s">
        <v>135</v>
      </c>
      <c r="AF41" s="2">
        <f t="shared" si="16"/>
        <v>16096.351444103937</v>
      </c>
      <c r="AG41" s="2">
        <f t="shared" si="17"/>
        <v>0.60670292186562969</v>
      </c>
      <c r="AH41" s="2">
        <f t="shared" si="18"/>
        <v>0.15980679765828226</v>
      </c>
      <c r="AI41" s="2">
        <f t="shared" si="19"/>
        <v>300389070.40000004</v>
      </c>
      <c r="AJ41" s="2">
        <f t="shared" si="20"/>
        <v>8506078.0800000001</v>
      </c>
      <c r="AK41" s="2">
        <f t="shared" si="21"/>
        <v>8.50607808</v>
      </c>
      <c r="AL41" s="2" t="s">
        <v>472</v>
      </c>
      <c r="AM41" s="2" t="s">
        <v>473</v>
      </c>
      <c r="AN41" s="2" t="s">
        <v>474</v>
      </c>
      <c r="AO41" s="2" t="s">
        <v>475</v>
      </c>
      <c r="AP41" s="2" t="s">
        <v>135</v>
      </c>
      <c r="AQ41" s="2" t="s">
        <v>135</v>
      </c>
      <c r="AR41" s="2" t="s">
        <v>135</v>
      </c>
      <c r="AS41" s="2">
        <v>0</v>
      </c>
      <c r="AT41" s="2" t="s">
        <v>135</v>
      </c>
      <c r="AU41" s="2" t="s">
        <v>135</v>
      </c>
      <c r="AV41" s="2">
        <v>0</v>
      </c>
      <c r="AW41" s="2">
        <v>0</v>
      </c>
      <c r="AX41" s="2">
        <v>0</v>
      </c>
      <c r="AY41" s="2">
        <v>0</v>
      </c>
      <c r="AZ41" s="2">
        <v>0</v>
      </c>
      <c r="BA41" s="2">
        <v>0</v>
      </c>
      <c r="BB41" s="2">
        <v>0</v>
      </c>
      <c r="BC41" s="2">
        <v>0</v>
      </c>
      <c r="BD41" s="2">
        <v>0</v>
      </c>
      <c r="BE41" s="2">
        <v>0</v>
      </c>
      <c r="BF41" s="2">
        <v>0</v>
      </c>
      <c r="BG41" s="2">
        <v>0</v>
      </c>
      <c r="BH41" s="2">
        <v>0</v>
      </c>
      <c r="BI41" s="2">
        <v>0</v>
      </c>
      <c r="BJ41" s="2">
        <v>0</v>
      </c>
      <c r="BK41" s="2">
        <v>0</v>
      </c>
      <c r="BL41" s="2">
        <v>0</v>
      </c>
      <c r="BM41" s="2">
        <v>0</v>
      </c>
      <c r="BN41" s="2">
        <v>0</v>
      </c>
      <c r="BO41" s="2">
        <v>0</v>
      </c>
      <c r="BP41" s="2">
        <v>0</v>
      </c>
      <c r="BQ41" s="2">
        <v>0</v>
      </c>
      <c r="BR41" s="2">
        <v>0</v>
      </c>
      <c r="BS41" s="2">
        <v>0</v>
      </c>
      <c r="BT41" s="2">
        <v>0</v>
      </c>
      <c r="BU41" s="2">
        <v>0</v>
      </c>
      <c r="BV41" s="2">
        <v>0</v>
      </c>
      <c r="BW41" s="2">
        <v>0</v>
      </c>
      <c r="BX41" s="2">
        <v>0</v>
      </c>
      <c r="BY41" s="2">
        <v>0</v>
      </c>
      <c r="BZ41" s="2">
        <v>0</v>
      </c>
      <c r="CA41" s="2">
        <v>0</v>
      </c>
      <c r="CB41" s="2">
        <v>0</v>
      </c>
      <c r="CC41" s="2">
        <v>0</v>
      </c>
      <c r="CD41" s="2">
        <v>0</v>
      </c>
      <c r="CE41" s="2">
        <v>0</v>
      </c>
      <c r="CF41" s="2">
        <v>0</v>
      </c>
      <c r="CG41" s="2">
        <v>0</v>
      </c>
      <c r="CH41" s="2">
        <v>0</v>
      </c>
      <c r="CI41" s="2">
        <v>0</v>
      </c>
      <c r="CJ41" s="2">
        <v>0</v>
      </c>
      <c r="CK41" s="2">
        <v>0</v>
      </c>
      <c r="CL41" s="2">
        <v>0</v>
      </c>
      <c r="CM41" s="2">
        <v>0</v>
      </c>
      <c r="CN41" s="2">
        <v>0</v>
      </c>
      <c r="CO41" s="2">
        <v>0</v>
      </c>
      <c r="CP41" s="2">
        <v>0</v>
      </c>
      <c r="CQ41" s="2">
        <v>0</v>
      </c>
      <c r="CR41" s="2">
        <v>0</v>
      </c>
      <c r="CS41" s="2">
        <v>0</v>
      </c>
      <c r="CT41" s="2">
        <v>0</v>
      </c>
      <c r="CU41" s="2" t="s">
        <v>339</v>
      </c>
    </row>
    <row r="42" spans="1:99" s="2" customFormat="1" x14ac:dyDescent="0.25">
      <c r="A42" s="2" t="s">
        <v>476</v>
      </c>
      <c r="C42" s="2" t="s">
        <v>477</v>
      </c>
      <c r="D42" s="2">
        <v>1948</v>
      </c>
      <c r="E42" s="2">
        <f t="shared" si="0"/>
        <v>67</v>
      </c>
      <c r="F42" s="2">
        <v>0</v>
      </c>
      <c r="G42" s="2">
        <v>49</v>
      </c>
      <c r="H42" s="2">
        <v>12460</v>
      </c>
      <c r="I42" s="2">
        <v>12574</v>
      </c>
      <c r="J42" s="2">
        <v>6402</v>
      </c>
      <c r="K42" s="2">
        <v>12574</v>
      </c>
      <c r="L42" s="2">
        <f t="shared" si="1"/>
        <v>547722182.60000002</v>
      </c>
      <c r="M42" s="2">
        <v>560.45088768000005</v>
      </c>
      <c r="N42" s="2">
        <f t="shared" si="2"/>
        <v>24413240.667340804</v>
      </c>
      <c r="O42" s="2">
        <f t="shared" si="3"/>
        <v>0.8757045120000001</v>
      </c>
      <c r="P42" s="2">
        <f t="shared" si="4"/>
        <v>2268066.2793166852</v>
      </c>
      <c r="Q42" s="2">
        <f t="shared" si="5"/>
        <v>2.268066279316685</v>
      </c>
      <c r="R42" s="2">
        <v>9024</v>
      </c>
      <c r="S42" s="2">
        <f t="shared" si="6"/>
        <v>23372.069759999998</v>
      </c>
      <c r="T42" s="2">
        <f t="shared" si="7"/>
        <v>5775360</v>
      </c>
      <c r="U42" s="2">
        <f t="shared" si="8"/>
        <v>251589120000</v>
      </c>
      <c r="V42" s="2">
        <v>44455.683576000003</v>
      </c>
      <c r="W42" s="2">
        <f t="shared" si="9"/>
        <v>13.5500923539648</v>
      </c>
      <c r="X42" s="2">
        <f t="shared" si="10"/>
        <v>8.4196397351929448</v>
      </c>
      <c r="Y42" s="2">
        <f t="shared" si="11"/>
        <v>2.5381031935245781</v>
      </c>
      <c r="Z42" s="2">
        <f t="shared" si="12"/>
        <v>22.435455827571634</v>
      </c>
      <c r="AA42" s="2">
        <f t="shared" si="13"/>
        <v>1.7159098740127028</v>
      </c>
      <c r="AB42" s="2" t="e">
        <f t="shared" si="14"/>
        <v>#DIV/0!</v>
      </c>
      <c r="AC42" s="2">
        <v>0</v>
      </c>
      <c r="AD42" s="2" t="e">
        <f t="shared" si="15"/>
        <v>#DIV/0!</v>
      </c>
      <c r="AE42" s="2" t="s">
        <v>135</v>
      </c>
      <c r="AF42" s="2">
        <f t="shared" si="16"/>
        <v>10304.845842794972</v>
      </c>
      <c r="AG42" s="2">
        <f t="shared" si="17"/>
        <v>0.40240894866847143</v>
      </c>
      <c r="AH42" s="2">
        <f t="shared" si="18"/>
        <v>0.28721555705529933</v>
      </c>
      <c r="AI42" s="2">
        <f t="shared" si="19"/>
        <v>278870479.80000001</v>
      </c>
      <c r="AJ42" s="2">
        <f t="shared" si="20"/>
        <v>7896738.96</v>
      </c>
      <c r="AK42" s="2">
        <f t="shared" si="21"/>
        <v>7.8967389599999995</v>
      </c>
      <c r="AL42" s="2" t="s">
        <v>478</v>
      </c>
      <c r="AM42" s="2" t="s">
        <v>479</v>
      </c>
      <c r="AN42" s="2" t="s">
        <v>480</v>
      </c>
      <c r="AO42" s="2" t="s">
        <v>481</v>
      </c>
      <c r="AP42" s="2" t="s">
        <v>135</v>
      </c>
      <c r="AQ42" s="2" t="s">
        <v>135</v>
      </c>
      <c r="AR42" s="2" t="s">
        <v>135</v>
      </c>
      <c r="AS42" s="2">
        <v>0</v>
      </c>
      <c r="AT42" s="2" t="s">
        <v>135</v>
      </c>
      <c r="AU42" s="2" t="s">
        <v>135</v>
      </c>
      <c r="AV42" s="2">
        <v>0</v>
      </c>
      <c r="AW42" s="2">
        <v>0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2">
        <v>0</v>
      </c>
      <c r="BJ42" s="2">
        <v>0</v>
      </c>
      <c r="BK42" s="2">
        <v>0</v>
      </c>
      <c r="BL42" s="2">
        <v>0</v>
      </c>
      <c r="BM42" s="2">
        <v>0</v>
      </c>
      <c r="BN42" s="2">
        <v>0</v>
      </c>
      <c r="BO42" s="2">
        <v>0</v>
      </c>
      <c r="BP42" s="2">
        <v>0</v>
      </c>
      <c r="BQ42" s="2">
        <v>0</v>
      </c>
      <c r="BR42" s="2">
        <v>0</v>
      </c>
      <c r="BS42" s="2">
        <v>0</v>
      </c>
      <c r="BT42" s="2">
        <v>0</v>
      </c>
      <c r="BU42" s="2">
        <v>0</v>
      </c>
      <c r="BV42" s="2">
        <v>0</v>
      </c>
      <c r="BW42" s="2">
        <v>0</v>
      </c>
      <c r="BX42" s="2">
        <v>0</v>
      </c>
      <c r="BY42" s="2">
        <v>0</v>
      </c>
      <c r="BZ42" s="2">
        <v>0</v>
      </c>
      <c r="CA42" s="2">
        <v>0</v>
      </c>
      <c r="CB42" s="2">
        <v>0</v>
      </c>
      <c r="CC42" s="2">
        <v>0</v>
      </c>
      <c r="CD42" s="2">
        <v>0</v>
      </c>
      <c r="CE42" s="2">
        <v>0</v>
      </c>
      <c r="CF42" s="2">
        <v>0</v>
      </c>
      <c r="CG42" s="2">
        <v>0</v>
      </c>
      <c r="CH42" s="2">
        <v>0</v>
      </c>
      <c r="CI42" s="2">
        <v>0</v>
      </c>
      <c r="CJ42" s="2">
        <v>0</v>
      </c>
      <c r="CK42" s="2">
        <v>0</v>
      </c>
      <c r="CL42" s="2">
        <v>0</v>
      </c>
      <c r="CM42" s="2">
        <v>0</v>
      </c>
      <c r="CN42" s="2">
        <v>0</v>
      </c>
      <c r="CO42" s="2">
        <v>0</v>
      </c>
      <c r="CP42" s="2">
        <v>0</v>
      </c>
      <c r="CQ42" s="2">
        <v>0</v>
      </c>
      <c r="CR42" s="2">
        <v>0</v>
      </c>
      <c r="CS42" s="2">
        <v>0</v>
      </c>
      <c r="CT42" s="2">
        <v>0</v>
      </c>
      <c r="CU42" s="2" t="s">
        <v>339</v>
      </c>
    </row>
    <row r="43" spans="1:99" s="2" customFormat="1" x14ac:dyDescent="0.25">
      <c r="A43" s="2" t="s">
        <v>482</v>
      </c>
      <c r="C43" s="2" t="s">
        <v>483</v>
      </c>
      <c r="D43" s="2">
        <v>1911</v>
      </c>
      <c r="E43" s="2">
        <f t="shared" si="0"/>
        <v>104</v>
      </c>
      <c r="F43" s="2">
        <v>0</v>
      </c>
      <c r="G43" s="2">
        <v>19</v>
      </c>
      <c r="H43" s="2">
        <v>1488</v>
      </c>
      <c r="I43" s="2">
        <v>4142</v>
      </c>
      <c r="J43" s="2">
        <v>2274</v>
      </c>
      <c r="K43" s="2">
        <v>4142</v>
      </c>
      <c r="L43" s="2">
        <f t="shared" si="1"/>
        <v>180425105.80000001</v>
      </c>
      <c r="M43" s="2">
        <v>478.72970357999998</v>
      </c>
      <c r="N43" s="2">
        <f t="shared" si="2"/>
        <v>20853465.887944799</v>
      </c>
      <c r="O43" s="2">
        <f t="shared" si="3"/>
        <v>0.74801516184375005</v>
      </c>
      <c r="P43" s="2">
        <f t="shared" si="4"/>
        <v>1937352.0882297587</v>
      </c>
      <c r="Q43" s="2">
        <f t="shared" si="5"/>
        <v>1.9373520882297588</v>
      </c>
      <c r="R43" s="2">
        <v>2470</v>
      </c>
      <c r="S43" s="2">
        <f t="shared" si="6"/>
        <v>6397.2752999999993</v>
      </c>
      <c r="T43" s="2">
        <f t="shared" si="7"/>
        <v>1580800</v>
      </c>
      <c r="U43" s="2">
        <f t="shared" si="8"/>
        <v>68863600000</v>
      </c>
      <c r="V43" s="2">
        <v>30783.764156000001</v>
      </c>
      <c r="W43" s="2">
        <f t="shared" si="9"/>
        <v>9.3828913147488002</v>
      </c>
      <c r="X43" s="2">
        <f t="shared" si="10"/>
        <v>5.8302602285614649</v>
      </c>
      <c r="Y43" s="2">
        <f t="shared" si="11"/>
        <v>1.9016356009527318</v>
      </c>
      <c r="Z43" s="2">
        <f t="shared" si="12"/>
        <v>8.6520440664159395</v>
      </c>
      <c r="AA43" s="2">
        <f t="shared" si="13"/>
        <v>3.345138573818605</v>
      </c>
      <c r="AB43" s="2" t="e">
        <f t="shared" si="14"/>
        <v>#DIV/0!</v>
      </c>
      <c r="AC43" s="2">
        <v>0</v>
      </c>
      <c r="AD43" s="2" t="e">
        <f t="shared" si="15"/>
        <v>#DIV/0!</v>
      </c>
      <c r="AE43" s="2" t="s">
        <v>135</v>
      </c>
      <c r="AF43" s="2">
        <f t="shared" si="16"/>
        <v>3302.0721049447775</v>
      </c>
      <c r="AG43" s="2">
        <f t="shared" si="17"/>
        <v>0.16790941487618521</v>
      </c>
      <c r="AH43" s="2">
        <f t="shared" si="18"/>
        <v>0.69069447614920965</v>
      </c>
      <c r="AI43" s="2">
        <f t="shared" si="19"/>
        <v>99055212.600000009</v>
      </c>
      <c r="AJ43" s="2">
        <f t="shared" si="20"/>
        <v>2804933.52</v>
      </c>
      <c r="AK43" s="2">
        <f t="shared" si="21"/>
        <v>2.8049335200000001</v>
      </c>
      <c r="AL43" s="2" t="s">
        <v>484</v>
      </c>
      <c r="AM43" s="2" t="s">
        <v>485</v>
      </c>
      <c r="AN43" s="2" t="s">
        <v>486</v>
      </c>
      <c r="AO43" s="2" t="s">
        <v>487</v>
      </c>
      <c r="AP43" s="2" t="s">
        <v>135</v>
      </c>
      <c r="AQ43" s="2" t="s">
        <v>135</v>
      </c>
      <c r="AR43" s="2" t="s">
        <v>135</v>
      </c>
      <c r="AS43" s="2">
        <v>0</v>
      </c>
      <c r="AT43" s="2" t="s">
        <v>135</v>
      </c>
      <c r="AU43" s="2" t="s">
        <v>135</v>
      </c>
      <c r="AV43" s="2">
        <v>0</v>
      </c>
      <c r="AW43" s="2">
        <v>0</v>
      </c>
      <c r="AX43" s="2">
        <v>0</v>
      </c>
      <c r="AY43" s="2">
        <v>0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0</v>
      </c>
      <c r="BI43" s="2">
        <v>0</v>
      </c>
      <c r="BJ43" s="2">
        <v>0</v>
      </c>
      <c r="BK43" s="2">
        <v>0</v>
      </c>
      <c r="BL43" s="2">
        <v>0</v>
      </c>
      <c r="BM43" s="2">
        <v>0</v>
      </c>
      <c r="BN43" s="2">
        <v>0</v>
      </c>
      <c r="BO43" s="2">
        <v>0</v>
      </c>
      <c r="BP43" s="2">
        <v>0</v>
      </c>
      <c r="BQ43" s="2">
        <v>0</v>
      </c>
      <c r="BR43" s="2">
        <v>0</v>
      </c>
      <c r="BS43" s="2">
        <v>0</v>
      </c>
      <c r="BT43" s="2">
        <v>0</v>
      </c>
      <c r="BU43" s="2">
        <v>0</v>
      </c>
      <c r="BV43" s="2">
        <v>0</v>
      </c>
      <c r="BW43" s="2">
        <v>0</v>
      </c>
      <c r="BX43" s="2">
        <v>0</v>
      </c>
      <c r="BY43" s="2">
        <v>0</v>
      </c>
      <c r="BZ43" s="2">
        <v>0</v>
      </c>
      <c r="CA43" s="2">
        <v>0</v>
      </c>
      <c r="CB43" s="2">
        <v>0</v>
      </c>
      <c r="CC43" s="2">
        <v>0</v>
      </c>
      <c r="CD43" s="2">
        <v>0</v>
      </c>
      <c r="CE43" s="2">
        <v>0</v>
      </c>
      <c r="CF43" s="2">
        <v>0</v>
      </c>
      <c r="CG43" s="2">
        <v>0</v>
      </c>
      <c r="CH43" s="2">
        <v>0</v>
      </c>
      <c r="CI43" s="2">
        <v>0</v>
      </c>
      <c r="CJ43" s="2">
        <v>0</v>
      </c>
      <c r="CK43" s="2">
        <v>0</v>
      </c>
      <c r="CL43" s="2">
        <v>0</v>
      </c>
      <c r="CM43" s="2">
        <v>0</v>
      </c>
      <c r="CN43" s="2">
        <v>0</v>
      </c>
      <c r="CO43" s="2">
        <v>0</v>
      </c>
      <c r="CP43" s="2">
        <v>0</v>
      </c>
      <c r="CQ43" s="2">
        <v>0</v>
      </c>
      <c r="CR43" s="2">
        <v>0</v>
      </c>
      <c r="CS43" s="2">
        <v>0</v>
      </c>
      <c r="CT43" s="2">
        <v>0</v>
      </c>
      <c r="CU43" s="2" t="s">
        <v>339</v>
      </c>
    </row>
    <row r="44" spans="1:99" s="2" customFormat="1" x14ac:dyDescent="0.25">
      <c r="A44" s="2" t="s">
        <v>488</v>
      </c>
      <c r="C44" s="2" t="s">
        <v>489</v>
      </c>
      <c r="D44" s="2">
        <v>1933</v>
      </c>
      <c r="E44" s="2">
        <f t="shared" si="0"/>
        <v>82</v>
      </c>
      <c r="F44" s="2">
        <v>0</v>
      </c>
      <c r="G44" s="2">
        <v>34.5</v>
      </c>
      <c r="H44" s="2">
        <v>14547</v>
      </c>
      <c r="I44" s="2">
        <v>5650</v>
      </c>
      <c r="J44" s="2">
        <v>1870</v>
      </c>
      <c r="K44" s="2">
        <v>5650</v>
      </c>
      <c r="L44" s="2">
        <f t="shared" si="1"/>
        <v>246113435</v>
      </c>
      <c r="M44" s="2">
        <v>328.07893822</v>
      </c>
      <c r="N44" s="2">
        <f t="shared" si="2"/>
        <v>14291118.5488632</v>
      </c>
      <c r="O44" s="2">
        <f t="shared" si="3"/>
        <v>0.51262334096875006</v>
      </c>
      <c r="P44" s="2">
        <f t="shared" si="4"/>
        <v>1327689.5319249893</v>
      </c>
      <c r="Q44" s="2">
        <f t="shared" si="5"/>
        <v>1.3276895319249893</v>
      </c>
      <c r="R44" s="2">
        <v>7020</v>
      </c>
      <c r="S44" s="2">
        <f t="shared" si="6"/>
        <v>18181.729799999997</v>
      </c>
      <c r="T44" s="2">
        <f t="shared" si="7"/>
        <v>4492800</v>
      </c>
      <c r="U44" s="2">
        <f t="shared" si="8"/>
        <v>195717600000</v>
      </c>
      <c r="V44" s="2">
        <v>33383.478125000001</v>
      </c>
      <c r="W44" s="2">
        <f t="shared" si="9"/>
        <v>10.1752841325</v>
      </c>
      <c r="X44" s="2">
        <f t="shared" si="10"/>
        <v>6.3226304560062507</v>
      </c>
      <c r="Y44" s="2">
        <f t="shared" si="11"/>
        <v>2.4911115240417723</v>
      </c>
      <c r="Z44" s="2">
        <f t="shared" si="12"/>
        <v>17.221425611893572</v>
      </c>
      <c r="AA44" s="2">
        <f t="shared" si="13"/>
        <v>4.4113633079592729</v>
      </c>
      <c r="AB44" s="2" t="e">
        <f t="shared" si="14"/>
        <v>#DIV/0!</v>
      </c>
      <c r="AC44" s="2">
        <v>0</v>
      </c>
      <c r="AD44" s="2" t="e">
        <f t="shared" si="15"/>
        <v>#DIV/0!</v>
      </c>
      <c r="AE44" s="2" t="s">
        <v>135</v>
      </c>
      <c r="AF44" s="2">
        <f t="shared" si="16"/>
        <v>13694.265241090428</v>
      </c>
      <c r="AG44" s="2">
        <f t="shared" si="17"/>
        <v>0.40372109045326449</v>
      </c>
      <c r="AH44" s="2">
        <f t="shared" si="18"/>
        <v>0.57560268678772641</v>
      </c>
      <c r="AI44" s="2">
        <f t="shared" si="19"/>
        <v>81457013</v>
      </c>
      <c r="AJ44" s="2">
        <f t="shared" si="20"/>
        <v>2306607.6</v>
      </c>
      <c r="AK44" s="2">
        <f t="shared" si="21"/>
        <v>2.3066076</v>
      </c>
      <c r="AL44" s="2" t="s">
        <v>490</v>
      </c>
      <c r="AM44" s="2" t="s">
        <v>491</v>
      </c>
      <c r="AN44" s="2" t="s">
        <v>492</v>
      </c>
      <c r="AO44" s="2" t="s">
        <v>493</v>
      </c>
      <c r="AP44" s="2" t="s">
        <v>135</v>
      </c>
      <c r="AQ44" s="2" t="s">
        <v>135</v>
      </c>
      <c r="AR44" s="2" t="s">
        <v>135</v>
      </c>
      <c r="AS44" s="2">
        <v>0</v>
      </c>
      <c r="AT44" s="2" t="s">
        <v>135</v>
      </c>
      <c r="AU44" s="2" t="s">
        <v>135</v>
      </c>
      <c r="AV44" s="2">
        <v>0</v>
      </c>
      <c r="AW44" s="2">
        <v>0</v>
      </c>
      <c r="AX44" s="2">
        <v>0</v>
      </c>
      <c r="AY44" s="2">
        <v>0</v>
      </c>
      <c r="AZ44" s="2">
        <v>0</v>
      </c>
      <c r="BA44" s="2">
        <v>0</v>
      </c>
      <c r="BB44" s="2">
        <v>0</v>
      </c>
      <c r="BC44" s="2">
        <v>0</v>
      </c>
      <c r="BD44" s="2">
        <v>0</v>
      </c>
      <c r="BE44" s="2">
        <v>0</v>
      </c>
      <c r="BF44" s="2">
        <v>0</v>
      </c>
      <c r="BG44" s="2">
        <v>0</v>
      </c>
      <c r="BH44" s="2">
        <v>0</v>
      </c>
      <c r="BI44" s="2">
        <v>0</v>
      </c>
      <c r="BJ44" s="2">
        <v>0</v>
      </c>
      <c r="BK44" s="2">
        <v>0</v>
      </c>
      <c r="BL44" s="2">
        <v>0</v>
      </c>
      <c r="BM44" s="2">
        <v>0</v>
      </c>
      <c r="BN44" s="2">
        <v>0</v>
      </c>
      <c r="BO44" s="2">
        <v>0</v>
      </c>
      <c r="BP44" s="2">
        <v>0</v>
      </c>
      <c r="BQ44" s="2">
        <v>0</v>
      </c>
      <c r="BR44" s="2">
        <v>0</v>
      </c>
      <c r="BS44" s="2">
        <v>0</v>
      </c>
      <c r="BT44" s="2">
        <v>0</v>
      </c>
      <c r="BU44" s="2">
        <v>0</v>
      </c>
      <c r="BV44" s="2">
        <v>0</v>
      </c>
      <c r="BW44" s="2">
        <v>0</v>
      </c>
      <c r="BX44" s="2">
        <v>0</v>
      </c>
      <c r="BY44" s="2">
        <v>0</v>
      </c>
      <c r="BZ44" s="2">
        <v>0</v>
      </c>
      <c r="CA44" s="2">
        <v>0</v>
      </c>
      <c r="CB44" s="2">
        <v>0</v>
      </c>
      <c r="CC44" s="2">
        <v>0</v>
      </c>
      <c r="CD44" s="2">
        <v>0</v>
      </c>
      <c r="CE44" s="2">
        <v>0</v>
      </c>
      <c r="CF44" s="2">
        <v>0</v>
      </c>
      <c r="CG44" s="2">
        <v>0</v>
      </c>
      <c r="CH44" s="2">
        <v>0</v>
      </c>
      <c r="CI44" s="2">
        <v>0</v>
      </c>
      <c r="CJ44" s="2">
        <v>0</v>
      </c>
      <c r="CK44" s="2">
        <v>0</v>
      </c>
      <c r="CL44" s="2">
        <v>0</v>
      </c>
      <c r="CM44" s="2">
        <v>0</v>
      </c>
      <c r="CN44" s="2">
        <v>0</v>
      </c>
      <c r="CO44" s="2">
        <v>0</v>
      </c>
      <c r="CP44" s="2">
        <v>0</v>
      </c>
      <c r="CQ44" s="2">
        <v>0</v>
      </c>
      <c r="CR44" s="2">
        <v>0</v>
      </c>
      <c r="CS44" s="2">
        <v>0</v>
      </c>
      <c r="CT44" s="2">
        <v>0</v>
      </c>
      <c r="CU44" s="2" t="s">
        <v>339</v>
      </c>
    </row>
    <row r="45" spans="1:99" s="2" customFormat="1" x14ac:dyDescent="0.25">
      <c r="A45" s="2" t="s">
        <v>494</v>
      </c>
      <c r="C45" s="2" t="s">
        <v>495</v>
      </c>
      <c r="D45" s="2">
        <v>1954</v>
      </c>
      <c r="E45" s="2">
        <f t="shared" si="0"/>
        <v>61</v>
      </c>
      <c r="F45" s="2">
        <v>0</v>
      </c>
      <c r="G45" s="2">
        <v>51.5</v>
      </c>
      <c r="H45" s="2">
        <v>22694</v>
      </c>
      <c r="I45" s="2">
        <v>15800</v>
      </c>
      <c r="J45" s="2">
        <v>3140</v>
      </c>
      <c r="K45" s="2">
        <v>15800</v>
      </c>
      <c r="L45" s="2">
        <f t="shared" si="1"/>
        <v>688246420</v>
      </c>
      <c r="M45" s="2">
        <v>463.51370644000002</v>
      </c>
      <c r="N45" s="2">
        <f t="shared" si="2"/>
        <v>20190657.052526399</v>
      </c>
      <c r="O45" s="2">
        <f t="shared" si="3"/>
        <v>0.7242401663125001</v>
      </c>
      <c r="P45" s="2">
        <f t="shared" si="4"/>
        <v>1875775.0780437787</v>
      </c>
      <c r="Q45" s="2">
        <f t="shared" si="5"/>
        <v>1.8757750780437785</v>
      </c>
      <c r="R45" s="2">
        <v>20096</v>
      </c>
      <c r="S45" s="2">
        <f t="shared" si="6"/>
        <v>52048.439039999997</v>
      </c>
      <c r="T45" s="2">
        <f t="shared" si="7"/>
        <v>12861440</v>
      </c>
      <c r="U45" s="2">
        <f t="shared" si="8"/>
        <v>560276480000</v>
      </c>
      <c r="V45" s="2">
        <v>56094.805459000003</v>
      </c>
      <c r="W45" s="2">
        <f t="shared" si="9"/>
        <v>17.0976967039032</v>
      </c>
      <c r="X45" s="2">
        <f t="shared" si="10"/>
        <v>10.624019585101847</v>
      </c>
      <c r="Y45" s="2">
        <f t="shared" si="11"/>
        <v>3.5216169805185848</v>
      </c>
      <c r="Z45" s="2">
        <f t="shared" si="12"/>
        <v>34.087371114744464</v>
      </c>
      <c r="AA45" s="2">
        <f t="shared" si="13"/>
        <v>4.4144423410372884</v>
      </c>
      <c r="AB45" s="2" t="e">
        <f t="shared" si="14"/>
        <v>#DIV/0!</v>
      </c>
      <c r="AC45" s="2">
        <v>0</v>
      </c>
      <c r="AD45" s="2" t="e">
        <f t="shared" si="15"/>
        <v>#DIV/0!</v>
      </c>
      <c r="AE45" s="2" t="s">
        <v>135</v>
      </c>
      <c r="AF45" s="2">
        <f t="shared" si="16"/>
        <v>27747.701570212059</v>
      </c>
      <c r="AG45" s="2">
        <f t="shared" si="17"/>
        <v>0.67230095978756965</v>
      </c>
      <c r="AH45" s="2">
        <f t="shared" si="18"/>
        <v>0.48430505407717528</v>
      </c>
      <c r="AI45" s="2">
        <f t="shared" si="19"/>
        <v>136778086</v>
      </c>
      <c r="AJ45" s="2">
        <f t="shared" si="20"/>
        <v>3873127.2</v>
      </c>
      <c r="AK45" s="2">
        <f t="shared" si="21"/>
        <v>3.8731272000000003</v>
      </c>
      <c r="AL45" s="2" t="s">
        <v>496</v>
      </c>
      <c r="AM45" s="2" t="s">
        <v>497</v>
      </c>
      <c r="AN45" s="2" t="s">
        <v>498</v>
      </c>
      <c r="AO45" s="2" t="s">
        <v>499</v>
      </c>
      <c r="AP45" s="2" t="s">
        <v>135</v>
      </c>
      <c r="AQ45" s="2" t="s">
        <v>135</v>
      </c>
      <c r="AR45" s="2" t="s">
        <v>135</v>
      </c>
      <c r="AS45" s="2">
        <v>0</v>
      </c>
      <c r="AT45" s="2" t="s">
        <v>135</v>
      </c>
      <c r="AU45" s="2" t="s">
        <v>135</v>
      </c>
      <c r="AV45" s="2">
        <v>0</v>
      </c>
      <c r="AW45" s="2">
        <v>0</v>
      </c>
      <c r="AX45" s="2">
        <v>0</v>
      </c>
      <c r="AY45" s="2">
        <v>0</v>
      </c>
      <c r="AZ45" s="2">
        <v>0</v>
      </c>
      <c r="BA45" s="2">
        <v>0</v>
      </c>
      <c r="BB45" s="2">
        <v>0</v>
      </c>
      <c r="BC45" s="2">
        <v>0</v>
      </c>
      <c r="BD45" s="2">
        <v>0</v>
      </c>
      <c r="BE45" s="2">
        <v>0</v>
      </c>
      <c r="BF45" s="2">
        <v>0</v>
      </c>
      <c r="BG45" s="2">
        <v>0</v>
      </c>
      <c r="BH45" s="2">
        <v>0</v>
      </c>
      <c r="BI45" s="2">
        <v>0</v>
      </c>
      <c r="BJ45" s="2">
        <v>0</v>
      </c>
      <c r="BK45" s="2">
        <v>0</v>
      </c>
      <c r="BL45" s="2">
        <v>0</v>
      </c>
      <c r="BM45" s="2">
        <v>0</v>
      </c>
      <c r="BN45" s="2">
        <v>0</v>
      </c>
      <c r="BO45" s="2">
        <v>0</v>
      </c>
      <c r="BP45" s="2">
        <v>0</v>
      </c>
      <c r="BQ45" s="2">
        <v>0</v>
      </c>
      <c r="BR45" s="2">
        <v>0</v>
      </c>
      <c r="BS45" s="2">
        <v>0</v>
      </c>
      <c r="BT45" s="2">
        <v>0</v>
      </c>
      <c r="BU45" s="2">
        <v>0</v>
      </c>
      <c r="BV45" s="2">
        <v>0</v>
      </c>
      <c r="BW45" s="2">
        <v>0</v>
      </c>
      <c r="BX45" s="2">
        <v>0</v>
      </c>
      <c r="BY45" s="2">
        <v>0</v>
      </c>
      <c r="BZ45" s="2">
        <v>0</v>
      </c>
      <c r="CA45" s="2">
        <v>0</v>
      </c>
      <c r="CB45" s="2">
        <v>0</v>
      </c>
      <c r="CC45" s="2">
        <v>0</v>
      </c>
      <c r="CD45" s="2">
        <v>0</v>
      </c>
      <c r="CE45" s="2">
        <v>0</v>
      </c>
      <c r="CF45" s="2">
        <v>0</v>
      </c>
      <c r="CG45" s="2">
        <v>0</v>
      </c>
      <c r="CH45" s="2">
        <v>0</v>
      </c>
      <c r="CI45" s="2">
        <v>0</v>
      </c>
      <c r="CJ45" s="2">
        <v>0</v>
      </c>
      <c r="CK45" s="2">
        <v>0</v>
      </c>
      <c r="CL45" s="2">
        <v>0</v>
      </c>
      <c r="CM45" s="2">
        <v>0</v>
      </c>
      <c r="CN45" s="2">
        <v>0</v>
      </c>
      <c r="CO45" s="2">
        <v>0</v>
      </c>
      <c r="CP45" s="2">
        <v>0</v>
      </c>
      <c r="CQ45" s="2">
        <v>0</v>
      </c>
      <c r="CR45" s="2">
        <v>0</v>
      </c>
      <c r="CS45" s="2">
        <v>0</v>
      </c>
      <c r="CT45" s="2">
        <v>0</v>
      </c>
      <c r="CU45" s="2" t="s">
        <v>339</v>
      </c>
    </row>
    <row r="46" spans="1:99" s="2" customFormat="1" x14ac:dyDescent="0.25">
      <c r="A46" s="2" t="s">
        <v>500</v>
      </c>
      <c r="C46" s="2" t="s">
        <v>501</v>
      </c>
      <c r="D46" s="2">
        <v>1971</v>
      </c>
      <c r="E46" s="2">
        <f t="shared" si="0"/>
        <v>44</v>
      </c>
      <c r="F46" s="2">
        <v>0</v>
      </c>
      <c r="G46" s="2">
        <v>45.5</v>
      </c>
      <c r="H46" s="2">
        <v>0</v>
      </c>
      <c r="I46" s="2">
        <v>7696</v>
      </c>
      <c r="J46" s="2">
        <v>6417</v>
      </c>
      <c r="K46" s="2">
        <v>7696</v>
      </c>
      <c r="L46" s="2">
        <f t="shared" si="1"/>
        <v>335236990.40000004</v>
      </c>
      <c r="M46" s="2">
        <v>253.83359347000001</v>
      </c>
      <c r="N46" s="2">
        <f t="shared" si="2"/>
        <v>11056991.3315532</v>
      </c>
      <c r="O46" s="2">
        <f t="shared" si="3"/>
        <v>0.39661498979687504</v>
      </c>
      <c r="P46" s="2">
        <f t="shared" si="4"/>
        <v>1027229.0160700043</v>
      </c>
      <c r="Q46" s="2">
        <f t="shared" si="5"/>
        <v>1.0272290160700044</v>
      </c>
      <c r="R46" s="2">
        <v>258</v>
      </c>
      <c r="S46" s="2">
        <f t="shared" si="6"/>
        <v>668.21741999999995</v>
      </c>
      <c r="T46" s="2">
        <f t="shared" si="7"/>
        <v>165120</v>
      </c>
      <c r="U46" s="2">
        <f t="shared" si="8"/>
        <v>7193040000</v>
      </c>
      <c r="V46" s="2">
        <v>13452.465507999999</v>
      </c>
      <c r="W46" s="2">
        <f t="shared" si="9"/>
        <v>4.1003114868383994</v>
      </c>
      <c r="X46" s="2">
        <f t="shared" si="10"/>
        <v>2.5478162524221522</v>
      </c>
      <c r="Y46" s="2">
        <f t="shared" si="11"/>
        <v>1.1412429345145971</v>
      </c>
      <c r="Z46" s="2">
        <f t="shared" si="12"/>
        <v>30.319006350609897</v>
      </c>
      <c r="AA46" s="2">
        <f t="shared" si="13"/>
        <v>0.51802736062667221</v>
      </c>
      <c r="AB46" s="2" t="e">
        <f t="shared" si="14"/>
        <v>#DIV/0!</v>
      </c>
      <c r="AC46" s="2">
        <v>0</v>
      </c>
      <c r="AD46" s="2" t="e">
        <f t="shared" si="15"/>
        <v>#DIV/0!</v>
      </c>
      <c r="AE46" s="2" t="s">
        <v>135</v>
      </c>
      <c r="AF46" s="2">
        <f t="shared" si="16"/>
        <v>650.50491443133251</v>
      </c>
      <c r="AG46" s="2">
        <f t="shared" si="17"/>
        <v>0.80805687180203822</v>
      </c>
      <c r="AH46" s="2">
        <f t="shared" si="18"/>
        <v>0.12977861259125606</v>
      </c>
      <c r="AI46" s="2">
        <f t="shared" si="19"/>
        <v>279523878.30000001</v>
      </c>
      <c r="AJ46" s="2">
        <f t="shared" si="20"/>
        <v>7915241.1600000001</v>
      </c>
      <c r="AK46" s="2">
        <f t="shared" si="21"/>
        <v>7.9152411599999999</v>
      </c>
      <c r="AL46" s="2" t="s">
        <v>502</v>
      </c>
      <c r="AM46" s="2" t="s">
        <v>135</v>
      </c>
      <c r="AN46" s="2" t="s">
        <v>503</v>
      </c>
      <c r="AO46" s="2" t="s">
        <v>504</v>
      </c>
      <c r="AP46" s="2" t="s">
        <v>135</v>
      </c>
      <c r="AQ46" s="2" t="s">
        <v>135</v>
      </c>
      <c r="AR46" s="2" t="s">
        <v>135</v>
      </c>
      <c r="AS46" s="2">
        <v>0</v>
      </c>
      <c r="AT46" s="2" t="s">
        <v>135</v>
      </c>
      <c r="AU46" s="2" t="s">
        <v>135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0</v>
      </c>
      <c r="BI46" s="2">
        <v>0</v>
      </c>
      <c r="BJ46" s="2">
        <v>0</v>
      </c>
      <c r="BK46" s="2">
        <v>0</v>
      </c>
      <c r="BL46" s="2">
        <v>0</v>
      </c>
      <c r="BM46" s="2">
        <v>0</v>
      </c>
      <c r="BN46" s="2">
        <v>0</v>
      </c>
      <c r="BO46" s="2">
        <v>0</v>
      </c>
      <c r="BP46" s="2">
        <v>0</v>
      </c>
      <c r="BQ46" s="2">
        <v>0</v>
      </c>
      <c r="BR46" s="2">
        <v>0</v>
      </c>
      <c r="BS46" s="2">
        <v>0</v>
      </c>
      <c r="BT46" s="2">
        <v>0</v>
      </c>
      <c r="BU46" s="2">
        <v>0</v>
      </c>
      <c r="BV46" s="2">
        <v>0</v>
      </c>
      <c r="BW46" s="2">
        <v>0</v>
      </c>
      <c r="BX46" s="2">
        <v>0</v>
      </c>
      <c r="BY46" s="2">
        <v>0</v>
      </c>
      <c r="BZ46" s="2">
        <v>0</v>
      </c>
      <c r="CA46" s="2">
        <v>0</v>
      </c>
      <c r="CB46" s="2">
        <v>0</v>
      </c>
      <c r="CC46" s="2">
        <v>0</v>
      </c>
      <c r="CD46" s="2">
        <v>0</v>
      </c>
      <c r="CE46" s="2">
        <v>0</v>
      </c>
      <c r="CF46" s="2">
        <v>0</v>
      </c>
      <c r="CG46" s="2">
        <v>0</v>
      </c>
      <c r="CH46" s="2">
        <v>0</v>
      </c>
      <c r="CI46" s="2">
        <v>0</v>
      </c>
      <c r="CJ46" s="2">
        <v>0</v>
      </c>
      <c r="CK46" s="2">
        <v>0</v>
      </c>
      <c r="CL46" s="2">
        <v>0</v>
      </c>
      <c r="CM46" s="2">
        <v>0</v>
      </c>
      <c r="CN46" s="2">
        <v>0</v>
      </c>
      <c r="CO46" s="2">
        <v>0</v>
      </c>
      <c r="CP46" s="2">
        <v>0</v>
      </c>
      <c r="CQ46" s="2">
        <v>0</v>
      </c>
      <c r="CR46" s="2">
        <v>0</v>
      </c>
      <c r="CS46" s="2">
        <v>0</v>
      </c>
      <c r="CT46" s="2">
        <v>0</v>
      </c>
      <c r="CU46" s="2" t="s">
        <v>339</v>
      </c>
    </row>
    <row r="47" spans="1:99" s="2" customFormat="1" x14ac:dyDescent="0.25">
      <c r="A47" s="2" t="s">
        <v>505</v>
      </c>
      <c r="C47" s="2" t="s">
        <v>506</v>
      </c>
      <c r="D47" s="2">
        <v>1916</v>
      </c>
      <c r="E47" s="2">
        <f t="shared" si="0"/>
        <v>99</v>
      </c>
      <c r="F47" s="2">
        <v>0</v>
      </c>
      <c r="G47" s="2">
        <v>14.2</v>
      </c>
      <c r="H47" s="2">
        <v>1013</v>
      </c>
      <c r="I47" s="2">
        <v>3429</v>
      </c>
      <c r="J47" s="2">
        <v>1625</v>
      </c>
      <c r="K47" s="2">
        <v>3429</v>
      </c>
      <c r="L47" s="2">
        <f t="shared" si="1"/>
        <v>149366897.09999999</v>
      </c>
      <c r="M47" s="2">
        <v>387.37779769999997</v>
      </c>
      <c r="N47" s="2">
        <f t="shared" si="2"/>
        <v>16874176.867812</v>
      </c>
      <c r="O47" s="2">
        <f t="shared" si="3"/>
        <v>0.60527780890625005</v>
      </c>
      <c r="P47" s="2">
        <f t="shared" si="4"/>
        <v>1567663.7144002221</v>
      </c>
      <c r="Q47" s="2">
        <f t="shared" si="5"/>
        <v>1.5676637144002219</v>
      </c>
      <c r="R47" s="2">
        <v>1910</v>
      </c>
      <c r="S47" s="2">
        <f t="shared" si="6"/>
        <v>4946.8808999999992</v>
      </c>
      <c r="T47" s="2">
        <f t="shared" si="7"/>
        <v>1222400</v>
      </c>
      <c r="U47" s="2">
        <f t="shared" si="8"/>
        <v>53250800000</v>
      </c>
      <c r="V47" s="2">
        <v>47259.342374</v>
      </c>
      <c r="W47" s="2">
        <f t="shared" si="9"/>
        <v>14.404647555595199</v>
      </c>
      <c r="X47" s="2">
        <f t="shared" si="10"/>
        <v>8.9506358895813563</v>
      </c>
      <c r="Y47" s="2">
        <f t="shared" si="11"/>
        <v>3.2454212447488597</v>
      </c>
      <c r="Z47" s="2">
        <f t="shared" si="12"/>
        <v>8.8518034550723392</v>
      </c>
      <c r="AA47" s="2">
        <f t="shared" si="13"/>
        <v>7.1864955214116897</v>
      </c>
      <c r="AB47" s="2" t="e">
        <f t="shared" si="14"/>
        <v>#DIV/0!</v>
      </c>
      <c r="AC47" s="2">
        <v>0</v>
      </c>
      <c r="AD47" s="2" t="e">
        <f t="shared" si="15"/>
        <v>#DIV/0!</v>
      </c>
      <c r="AE47" s="2" t="s">
        <v>135</v>
      </c>
      <c r="AF47" s="2">
        <f t="shared" si="16"/>
        <v>3155.5757899854466</v>
      </c>
      <c r="AG47" s="2">
        <f t="shared" si="17"/>
        <v>0.19097033605644967</v>
      </c>
      <c r="AH47" s="2">
        <f t="shared" si="18"/>
        <v>0.7821092615515437</v>
      </c>
      <c r="AI47" s="2">
        <f t="shared" si="19"/>
        <v>70784837.5</v>
      </c>
      <c r="AJ47" s="2">
        <f t="shared" si="20"/>
        <v>2004405</v>
      </c>
      <c r="AK47" s="2">
        <f t="shared" si="21"/>
        <v>2.0044050000000002</v>
      </c>
      <c r="AL47" s="2" t="s">
        <v>507</v>
      </c>
      <c r="AM47" s="2" t="s">
        <v>508</v>
      </c>
      <c r="AN47" s="2" t="s">
        <v>509</v>
      </c>
      <c r="AO47" s="2" t="s">
        <v>510</v>
      </c>
      <c r="AP47" s="2" t="s">
        <v>135</v>
      </c>
      <c r="AQ47" s="2" t="s">
        <v>135</v>
      </c>
      <c r="AR47" s="2" t="s">
        <v>135</v>
      </c>
      <c r="AS47" s="2">
        <v>0</v>
      </c>
      <c r="AT47" s="2" t="s">
        <v>135</v>
      </c>
      <c r="AU47" s="2" t="s">
        <v>135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0</v>
      </c>
      <c r="BK47" s="2">
        <v>0</v>
      </c>
      <c r="BL47" s="2">
        <v>0</v>
      </c>
      <c r="BM47" s="2">
        <v>0</v>
      </c>
      <c r="BN47" s="2">
        <v>0</v>
      </c>
      <c r="BO47" s="2">
        <v>0</v>
      </c>
      <c r="BP47" s="2">
        <v>0</v>
      </c>
      <c r="BQ47" s="2">
        <v>0</v>
      </c>
      <c r="BR47" s="2">
        <v>0</v>
      </c>
      <c r="BS47" s="2">
        <v>0</v>
      </c>
      <c r="BT47" s="2">
        <v>0</v>
      </c>
      <c r="BU47" s="2">
        <v>0</v>
      </c>
      <c r="BV47" s="2">
        <v>0</v>
      </c>
      <c r="BW47" s="2">
        <v>0</v>
      </c>
      <c r="BX47" s="2">
        <v>0</v>
      </c>
      <c r="BY47" s="2">
        <v>0</v>
      </c>
      <c r="BZ47" s="2">
        <v>0</v>
      </c>
      <c r="CA47" s="2">
        <v>0</v>
      </c>
      <c r="CB47" s="2">
        <v>0</v>
      </c>
      <c r="CC47" s="2">
        <v>0</v>
      </c>
      <c r="CD47" s="2">
        <v>0</v>
      </c>
      <c r="CE47" s="2">
        <v>0</v>
      </c>
      <c r="CF47" s="2">
        <v>0</v>
      </c>
      <c r="CG47" s="2">
        <v>0</v>
      </c>
      <c r="CH47" s="2">
        <v>0</v>
      </c>
      <c r="CI47" s="2">
        <v>0</v>
      </c>
      <c r="CJ47" s="2">
        <v>0</v>
      </c>
      <c r="CK47" s="2">
        <v>0</v>
      </c>
      <c r="CL47" s="2">
        <v>0</v>
      </c>
      <c r="CM47" s="2">
        <v>0</v>
      </c>
      <c r="CN47" s="2">
        <v>0</v>
      </c>
      <c r="CO47" s="2">
        <v>0</v>
      </c>
      <c r="CP47" s="2">
        <v>0</v>
      </c>
      <c r="CQ47" s="2">
        <v>0</v>
      </c>
      <c r="CR47" s="2">
        <v>0</v>
      </c>
      <c r="CS47" s="2">
        <v>0</v>
      </c>
      <c r="CT47" s="2">
        <v>0</v>
      </c>
      <c r="CU47" s="2" t="s">
        <v>339</v>
      </c>
    </row>
    <row r="48" spans="1:99" s="2" customFormat="1" x14ac:dyDescent="0.25">
      <c r="A48" s="2" t="s">
        <v>511</v>
      </c>
      <c r="C48" s="2" t="s">
        <v>512</v>
      </c>
      <c r="D48" s="2">
        <v>1938</v>
      </c>
      <c r="E48" s="2">
        <f t="shared" si="0"/>
        <v>77</v>
      </c>
      <c r="F48" s="2">
        <v>0</v>
      </c>
      <c r="G48" s="2">
        <v>36</v>
      </c>
      <c r="H48" s="2">
        <v>3679</v>
      </c>
      <c r="I48" s="2">
        <v>21000</v>
      </c>
      <c r="J48" s="2">
        <v>7000</v>
      </c>
      <c r="K48" s="2">
        <v>21000</v>
      </c>
      <c r="L48" s="2">
        <f t="shared" si="1"/>
        <v>914757900</v>
      </c>
      <c r="M48" s="2">
        <v>760.68910547999997</v>
      </c>
      <c r="N48" s="2">
        <f t="shared" si="2"/>
        <v>33135617.4347088</v>
      </c>
      <c r="O48" s="2">
        <f t="shared" si="3"/>
        <v>1.1885767273125001</v>
      </c>
      <c r="P48" s="2">
        <f t="shared" si="4"/>
        <v>3078402.3134027929</v>
      </c>
      <c r="Q48" s="2">
        <f t="shared" si="5"/>
        <v>3.0784023134027927</v>
      </c>
      <c r="R48" s="2">
        <v>8448</v>
      </c>
      <c r="S48" s="2">
        <f t="shared" si="6"/>
        <v>21880.235519999998</v>
      </c>
      <c r="T48" s="2">
        <f t="shared" si="7"/>
        <v>5406720</v>
      </c>
      <c r="U48" s="2">
        <f t="shared" si="8"/>
        <v>235530240000</v>
      </c>
      <c r="V48" s="2">
        <v>75906.786613999997</v>
      </c>
      <c r="W48" s="2">
        <f t="shared" si="9"/>
        <v>23.136388559947196</v>
      </c>
      <c r="X48" s="2">
        <f t="shared" si="10"/>
        <v>14.376289943971916</v>
      </c>
      <c r="Y48" s="2">
        <f t="shared" si="11"/>
        <v>3.7198700812047458</v>
      </c>
      <c r="Z48" s="2">
        <f t="shared" si="12"/>
        <v>27.606484225092846</v>
      </c>
      <c r="AA48" s="2">
        <f t="shared" si="13"/>
        <v>2.6795719149939541</v>
      </c>
      <c r="AB48" s="2" t="e">
        <f t="shared" si="14"/>
        <v>#DIV/0!</v>
      </c>
      <c r="AC48" s="2">
        <v>0</v>
      </c>
      <c r="AD48" s="2" t="e">
        <f t="shared" si="15"/>
        <v>#DIV/0!</v>
      </c>
      <c r="AE48" s="2" t="s">
        <v>135</v>
      </c>
      <c r="AF48" s="2">
        <f t="shared" si="16"/>
        <v>7107.6606212051938</v>
      </c>
      <c r="AG48" s="2">
        <f t="shared" si="17"/>
        <v>0.42501965663083935</v>
      </c>
      <c r="AH48" s="2">
        <f t="shared" si="18"/>
        <v>0.3565292984544069</v>
      </c>
      <c r="AI48" s="2">
        <f t="shared" si="19"/>
        <v>304919300</v>
      </c>
      <c r="AJ48" s="2">
        <f t="shared" si="20"/>
        <v>8634360</v>
      </c>
      <c r="AK48" s="2">
        <f t="shared" si="21"/>
        <v>8.6343599999999991</v>
      </c>
      <c r="AL48" s="2" t="s">
        <v>513</v>
      </c>
      <c r="AM48" s="2" t="s">
        <v>514</v>
      </c>
      <c r="AN48" s="2" t="s">
        <v>515</v>
      </c>
      <c r="AO48" s="2" t="s">
        <v>516</v>
      </c>
      <c r="AP48" s="2" t="s">
        <v>135</v>
      </c>
      <c r="AQ48" s="2" t="s">
        <v>135</v>
      </c>
      <c r="AR48" s="2" t="s">
        <v>135</v>
      </c>
      <c r="AS48" s="2">
        <v>0</v>
      </c>
      <c r="AT48" s="2" t="s">
        <v>135</v>
      </c>
      <c r="AU48" s="2" t="s">
        <v>135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0</v>
      </c>
      <c r="BI48" s="2">
        <v>0</v>
      </c>
      <c r="BJ48" s="2">
        <v>0</v>
      </c>
      <c r="BK48" s="2">
        <v>0</v>
      </c>
      <c r="BL48" s="2">
        <v>0</v>
      </c>
      <c r="BM48" s="2">
        <v>0</v>
      </c>
      <c r="BN48" s="2">
        <v>0</v>
      </c>
      <c r="BO48" s="2">
        <v>0</v>
      </c>
      <c r="BP48" s="2">
        <v>0</v>
      </c>
      <c r="BQ48" s="2">
        <v>0</v>
      </c>
      <c r="BR48" s="2">
        <v>0</v>
      </c>
      <c r="BS48" s="2">
        <v>0</v>
      </c>
      <c r="BT48" s="2">
        <v>0</v>
      </c>
      <c r="BU48" s="2">
        <v>0</v>
      </c>
      <c r="BV48" s="2">
        <v>0</v>
      </c>
      <c r="BW48" s="2">
        <v>0</v>
      </c>
      <c r="BX48" s="2">
        <v>0</v>
      </c>
      <c r="BY48" s="2">
        <v>0</v>
      </c>
      <c r="BZ48" s="2">
        <v>0</v>
      </c>
      <c r="CA48" s="2">
        <v>0</v>
      </c>
      <c r="CB48" s="2">
        <v>0</v>
      </c>
      <c r="CC48" s="2">
        <v>0</v>
      </c>
      <c r="CD48" s="2">
        <v>0</v>
      </c>
      <c r="CE48" s="2">
        <v>0</v>
      </c>
      <c r="CF48" s="2">
        <v>0</v>
      </c>
      <c r="CG48" s="2">
        <v>0</v>
      </c>
      <c r="CH48" s="2">
        <v>0</v>
      </c>
      <c r="CI48" s="2">
        <v>0</v>
      </c>
      <c r="CJ48" s="2">
        <v>0</v>
      </c>
      <c r="CK48" s="2">
        <v>0</v>
      </c>
      <c r="CL48" s="2">
        <v>0</v>
      </c>
      <c r="CM48" s="2">
        <v>0</v>
      </c>
      <c r="CN48" s="2">
        <v>0</v>
      </c>
      <c r="CO48" s="2">
        <v>0</v>
      </c>
      <c r="CP48" s="2">
        <v>0</v>
      </c>
      <c r="CQ48" s="2">
        <v>0</v>
      </c>
      <c r="CR48" s="2">
        <v>0</v>
      </c>
      <c r="CS48" s="2">
        <v>0</v>
      </c>
      <c r="CT48" s="2">
        <v>0</v>
      </c>
      <c r="CU48" s="2" t="s">
        <v>339</v>
      </c>
    </row>
    <row r="49" spans="1:99" s="2" customFormat="1" x14ac:dyDescent="0.25">
      <c r="A49" s="2" t="s">
        <v>517</v>
      </c>
      <c r="C49" s="2" t="s">
        <v>518</v>
      </c>
      <c r="D49" s="2">
        <v>1913</v>
      </c>
      <c r="E49" s="2">
        <f t="shared" si="0"/>
        <v>102</v>
      </c>
      <c r="F49" s="2">
        <v>0</v>
      </c>
      <c r="G49" s="2">
        <v>35</v>
      </c>
      <c r="H49" s="2">
        <v>15732</v>
      </c>
      <c r="I49" s="2">
        <v>18250</v>
      </c>
      <c r="J49" s="2">
        <v>8172</v>
      </c>
      <c r="K49" s="2">
        <v>18250</v>
      </c>
      <c r="L49" s="2">
        <f t="shared" si="1"/>
        <v>794968175</v>
      </c>
      <c r="M49" s="2">
        <v>662.07917153000005</v>
      </c>
      <c r="N49" s="2">
        <f t="shared" si="2"/>
        <v>28840168.711846802</v>
      </c>
      <c r="O49" s="2">
        <f t="shared" si="3"/>
        <v>1.0344987055156252</v>
      </c>
      <c r="P49" s="2">
        <f t="shared" si="4"/>
        <v>2679341.716097896</v>
      </c>
      <c r="Q49" s="2">
        <f t="shared" si="5"/>
        <v>2.6793417160978961</v>
      </c>
      <c r="R49" s="2">
        <v>133120</v>
      </c>
      <c r="S49" s="2">
        <f t="shared" si="6"/>
        <v>344779.46879999997</v>
      </c>
      <c r="T49" s="2">
        <f t="shared" si="7"/>
        <v>85196800</v>
      </c>
      <c r="U49" s="2">
        <f t="shared" si="8"/>
        <v>3711385600000</v>
      </c>
      <c r="V49" s="2">
        <v>66434.248554999998</v>
      </c>
      <c r="W49" s="2">
        <f t="shared" si="9"/>
        <v>20.249158959563999</v>
      </c>
      <c r="X49" s="2">
        <f t="shared" si="10"/>
        <v>12.582248070825671</v>
      </c>
      <c r="Y49" s="2">
        <f t="shared" si="11"/>
        <v>3.489697866053084</v>
      </c>
      <c r="Z49" s="2">
        <f t="shared" si="12"/>
        <v>27.564615968194648</v>
      </c>
      <c r="AA49" s="2">
        <f t="shared" si="13"/>
        <v>2.0088454218552982</v>
      </c>
      <c r="AB49" s="2" t="e">
        <f t="shared" si="14"/>
        <v>#DIV/0!</v>
      </c>
      <c r="AC49" s="2">
        <v>0</v>
      </c>
      <c r="AD49" s="2" t="e">
        <f t="shared" si="15"/>
        <v>#DIV/0!</v>
      </c>
      <c r="AE49" s="2">
        <v>294.31299999999999</v>
      </c>
      <c r="AF49" s="2">
        <f t="shared" si="16"/>
        <v>128680.68301124554</v>
      </c>
      <c r="AG49" s="2">
        <f t="shared" si="17"/>
        <v>0.45488173245259539</v>
      </c>
      <c r="AH49" s="2">
        <f t="shared" si="18"/>
        <v>0.26580774790288225</v>
      </c>
      <c r="AI49" s="2">
        <f t="shared" si="19"/>
        <v>355971502.80000001</v>
      </c>
      <c r="AJ49" s="2">
        <f t="shared" si="20"/>
        <v>10079998.560000001</v>
      </c>
      <c r="AK49" s="2">
        <f t="shared" si="21"/>
        <v>10.07999856</v>
      </c>
      <c r="AL49" s="2" t="s">
        <v>519</v>
      </c>
      <c r="AM49" s="2" t="s">
        <v>135</v>
      </c>
      <c r="AN49" s="2" t="s">
        <v>520</v>
      </c>
      <c r="AO49" s="2" t="s">
        <v>521</v>
      </c>
      <c r="AP49" s="2" t="s">
        <v>522</v>
      </c>
      <c r="AQ49" s="2" t="s">
        <v>523</v>
      </c>
      <c r="AR49" s="2" t="s">
        <v>524</v>
      </c>
      <c r="AS49" s="2">
        <v>2</v>
      </c>
      <c r="AT49" s="2" t="s">
        <v>525</v>
      </c>
      <c r="AU49" s="2" t="s">
        <v>526</v>
      </c>
      <c r="AV49" s="2">
        <v>7</v>
      </c>
      <c r="AW49" s="5">
        <v>70</v>
      </c>
      <c r="AX49" s="5">
        <v>29</v>
      </c>
      <c r="AY49" s="5">
        <v>1</v>
      </c>
      <c r="AZ49" s="5">
        <v>4.2</v>
      </c>
      <c r="BA49" s="5">
        <v>10.3</v>
      </c>
      <c r="BB49" s="5">
        <v>0.1</v>
      </c>
      <c r="BC49" s="5">
        <v>1.5</v>
      </c>
      <c r="BD49" s="5">
        <v>0.1</v>
      </c>
      <c r="BE49" s="5">
        <v>0.4</v>
      </c>
      <c r="BF49" s="5">
        <v>43.2</v>
      </c>
      <c r="BG49" s="5">
        <v>1.5</v>
      </c>
      <c r="BH49" s="5">
        <v>0.4</v>
      </c>
      <c r="BI49" s="2">
        <v>0</v>
      </c>
      <c r="BJ49" s="2">
        <v>0</v>
      </c>
      <c r="BK49" s="5">
        <v>26.2</v>
      </c>
      <c r="BL49" s="5">
        <v>11.3</v>
      </c>
      <c r="BM49" s="2">
        <v>0</v>
      </c>
      <c r="BN49" s="5">
        <v>0.7</v>
      </c>
      <c r="BO49" s="5">
        <v>32665</v>
      </c>
      <c r="BP49" s="5">
        <v>4445</v>
      </c>
      <c r="BQ49" s="5">
        <v>74</v>
      </c>
      <c r="BR49" s="5">
        <v>10</v>
      </c>
      <c r="BS49" s="5">
        <v>0.16</v>
      </c>
      <c r="BT49" s="5">
        <v>0.02</v>
      </c>
      <c r="BU49" s="5">
        <v>57324</v>
      </c>
      <c r="BV49" s="5">
        <v>130</v>
      </c>
      <c r="BW49" s="5">
        <v>0.27</v>
      </c>
      <c r="BX49" s="5">
        <v>283323</v>
      </c>
      <c r="BY49" s="5">
        <v>17249</v>
      </c>
      <c r="BZ49" s="5">
        <v>641</v>
      </c>
      <c r="CA49" s="5">
        <v>39</v>
      </c>
      <c r="CB49" s="5">
        <v>1.08</v>
      </c>
      <c r="CC49" s="5">
        <v>7.0000000000000007E-2</v>
      </c>
      <c r="CD49" s="5">
        <v>21</v>
      </c>
      <c r="CE49" s="5">
        <v>34</v>
      </c>
      <c r="CF49" s="5">
        <v>26</v>
      </c>
      <c r="CG49" s="5">
        <v>18</v>
      </c>
      <c r="CH49" s="5">
        <v>35</v>
      </c>
      <c r="CI49" s="5">
        <v>9</v>
      </c>
      <c r="CJ49" s="5">
        <v>17</v>
      </c>
      <c r="CK49" s="5">
        <v>1</v>
      </c>
      <c r="CL49" s="2">
        <v>0</v>
      </c>
      <c r="CM49" s="2">
        <v>0</v>
      </c>
      <c r="CN49" s="2">
        <v>0</v>
      </c>
      <c r="CO49" s="2">
        <v>0</v>
      </c>
      <c r="CP49" s="2">
        <v>0</v>
      </c>
      <c r="CQ49" s="5">
        <v>8</v>
      </c>
      <c r="CR49" s="5">
        <v>30</v>
      </c>
      <c r="CS49" s="5">
        <v>0.86584000000000005</v>
      </c>
      <c r="CT49" s="5">
        <v>0.72328000000000003</v>
      </c>
      <c r="CU49" s="2" t="s">
        <v>339</v>
      </c>
    </row>
    <row r="50" spans="1:99" s="2" customFormat="1" x14ac:dyDescent="0.25">
      <c r="A50" s="2" t="s">
        <v>527</v>
      </c>
      <c r="C50" s="2" t="s">
        <v>528</v>
      </c>
      <c r="F50" s="2">
        <v>0</v>
      </c>
      <c r="G50" s="2">
        <v>9.6999999999999993</v>
      </c>
      <c r="H50" s="2">
        <v>327</v>
      </c>
      <c r="I50" s="2">
        <v>1600</v>
      </c>
      <c r="J50" s="2">
        <v>800</v>
      </c>
      <c r="K50" s="2">
        <v>1600</v>
      </c>
      <c r="L50" s="2">
        <f t="shared" si="1"/>
        <v>69695840</v>
      </c>
      <c r="M50" s="2">
        <v>345.51305508000002</v>
      </c>
      <c r="N50" s="2">
        <f t="shared" si="2"/>
        <v>15050548.6792848</v>
      </c>
      <c r="O50" s="2">
        <f t="shared" si="3"/>
        <v>0.53986414856250009</v>
      </c>
      <c r="P50" s="2">
        <f t="shared" si="4"/>
        <v>1398242.9620810489</v>
      </c>
      <c r="Q50" s="2">
        <f t="shared" si="5"/>
        <v>1.398242962081049</v>
      </c>
      <c r="R50" s="2">
        <v>3878</v>
      </c>
      <c r="S50" s="2">
        <f t="shared" si="6"/>
        <v>10043.98122</v>
      </c>
      <c r="T50" s="2">
        <f t="shared" si="7"/>
        <v>2481920</v>
      </c>
      <c r="U50" s="2">
        <f t="shared" si="8"/>
        <v>108118640000</v>
      </c>
      <c r="V50" s="2">
        <v>31941.613357999999</v>
      </c>
      <c r="W50" s="2">
        <f t="shared" si="9"/>
        <v>9.7358037515183984</v>
      </c>
      <c r="X50" s="2">
        <f t="shared" si="10"/>
        <v>6.0495499203250525</v>
      </c>
      <c r="Y50" s="2">
        <f t="shared" si="11"/>
        <v>2.3226051313624558</v>
      </c>
      <c r="Z50" s="2">
        <f t="shared" si="12"/>
        <v>4.6307839989865363</v>
      </c>
      <c r="AA50" s="2">
        <f t="shared" si="13"/>
        <v>9.866195389789862</v>
      </c>
      <c r="AB50" s="2" t="e">
        <f t="shared" si="14"/>
        <v>#DIV/0!</v>
      </c>
      <c r="AC50" s="2">
        <v>0</v>
      </c>
      <c r="AD50" s="2" t="e">
        <f t="shared" si="15"/>
        <v>#DIV/0!</v>
      </c>
      <c r="AE50" s="2" t="s">
        <v>135</v>
      </c>
      <c r="AF50" s="2">
        <f t="shared" si="16"/>
        <v>7183.2886297895075</v>
      </c>
      <c r="AG50" s="2">
        <f t="shared" si="17"/>
        <v>0.10578493074458549</v>
      </c>
      <c r="AH50" s="2">
        <f t="shared" si="18"/>
        <v>1.416969632747439</v>
      </c>
      <c r="AI50" s="2">
        <f t="shared" si="19"/>
        <v>34847920</v>
      </c>
      <c r="AJ50" s="2">
        <f t="shared" si="20"/>
        <v>986784</v>
      </c>
      <c r="AK50" s="2">
        <f t="shared" si="21"/>
        <v>0.98678399999999999</v>
      </c>
      <c r="AL50" s="2" t="s">
        <v>415</v>
      </c>
      <c r="AM50" s="2" t="s">
        <v>529</v>
      </c>
      <c r="AN50" s="2" t="s">
        <v>530</v>
      </c>
      <c r="AO50" s="2" t="s">
        <v>531</v>
      </c>
      <c r="AP50" s="2" t="s">
        <v>135</v>
      </c>
      <c r="AQ50" s="2" t="s">
        <v>135</v>
      </c>
      <c r="AR50" s="2" t="s">
        <v>135</v>
      </c>
      <c r="AS50" s="2">
        <v>0</v>
      </c>
      <c r="AT50" s="2" t="s">
        <v>135</v>
      </c>
      <c r="AU50" s="2" t="s">
        <v>135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2">
        <v>0</v>
      </c>
      <c r="BI50" s="2">
        <v>0</v>
      </c>
      <c r="BJ50" s="2">
        <v>0</v>
      </c>
      <c r="BK50" s="2">
        <v>0</v>
      </c>
      <c r="BL50" s="2">
        <v>0</v>
      </c>
      <c r="BM50" s="2">
        <v>0</v>
      </c>
      <c r="BN50" s="2">
        <v>0</v>
      </c>
      <c r="BO50" s="2">
        <v>0</v>
      </c>
      <c r="BP50" s="2">
        <v>0</v>
      </c>
      <c r="BQ50" s="2">
        <v>0</v>
      </c>
      <c r="BR50" s="2">
        <v>0</v>
      </c>
      <c r="BS50" s="2">
        <v>0</v>
      </c>
      <c r="BT50" s="2">
        <v>0</v>
      </c>
      <c r="BU50" s="2">
        <v>0</v>
      </c>
      <c r="BV50" s="2">
        <v>0</v>
      </c>
      <c r="BW50" s="2">
        <v>0</v>
      </c>
      <c r="BX50" s="2">
        <v>0</v>
      </c>
      <c r="BY50" s="2">
        <v>0</v>
      </c>
      <c r="BZ50" s="2">
        <v>0</v>
      </c>
      <c r="CA50" s="2">
        <v>0</v>
      </c>
      <c r="CB50" s="2">
        <v>0</v>
      </c>
      <c r="CC50" s="2">
        <v>0</v>
      </c>
      <c r="CD50" s="2">
        <v>0</v>
      </c>
      <c r="CE50" s="2">
        <v>0</v>
      </c>
      <c r="CF50" s="2">
        <v>0</v>
      </c>
      <c r="CG50" s="2">
        <v>0</v>
      </c>
      <c r="CH50" s="2">
        <v>0</v>
      </c>
      <c r="CI50" s="2">
        <v>0</v>
      </c>
      <c r="CJ50" s="2">
        <v>0</v>
      </c>
      <c r="CK50" s="2">
        <v>0</v>
      </c>
      <c r="CL50" s="2">
        <v>0</v>
      </c>
      <c r="CM50" s="2">
        <v>0</v>
      </c>
      <c r="CN50" s="2">
        <v>0</v>
      </c>
      <c r="CO50" s="2">
        <v>0</v>
      </c>
      <c r="CP50" s="2">
        <v>0</v>
      </c>
      <c r="CQ50" s="2">
        <v>0</v>
      </c>
      <c r="CR50" s="2">
        <v>0</v>
      </c>
      <c r="CS50" s="2">
        <v>0</v>
      </c>
      <c r="CT50" s="2">
        <v>0</v>
      </c>
      <c r="CU50" s="2" t="s">
        <v>339</v>
      </c>
    </row>
    <row r="51" spans="1:99" s="2" customFormat="1" x14ac:dyDescent="0.25">
      <c r="A51" s="2" t="s">
        <v>532</v>
      </c>
      <c r="C51" s="2" t="s">
        <v>533</v>
      </c>
      <c r="F51" s="2">
        <v>0</v>
      </c>
      <c r="G51" s="2">
        <v>10</v>
      </c>
      <c r="H51" s="2">
        <v>0</v>
      </c>
      <c r="I51" s="2">
        <v>1280</v>
      </c>
      <c r="J51" s="2">
        <v>630</v>
      </c>
      <c r="K51" s="2">
        <v>1280</v>
      </c>
      <c r="L51" s="2">
        <f t="shared" si="1"/>
        <v>55756672</v>
      </c>
      <c r="M51" s="2">
        <v>653.94788958000004</v>
      </c>
      <c r="N51" s="2">
        <f t="shared" si="2"/>
        <v>28485970.0701048</v>
      </c>
      <c r="O51" s="2">
        <f t="shared" si="3"/>
        <v>1.0217935774687501</v>
      </c>
      <c r="P51" s="2">
        <f t="shared" si="4"/>
        <v>2646435.5564257191</v>
      </c>
      <c r="Q51" s="2">
        <f t="shared" si="5"/>
        <v>2.6464355564257191</v>
      </c>
      <c r="R51" s="2">
        <v>1654</v>
      </c>
      <c r="S51" s="2">
        <f t="shared" si="6"/>
        <v>4283.8434600000001</v>
      </c>
      <c r="T51" s="2">
        <f t="shared" si="7"/>
        <v>1058560</v>
      </c>
      <c r="U51" s="2">
        <f t="shared" si="8"/>
        <v>46113520000</v>
      </c>
      <c r="V51" s="2">
        <v>72821.660080999995</v>
      </c>
      <c r="W51" s="2">
        <f t="shared" si="9"/>
        <v>22.196041992688798</v>
      </c>
      <c r="X51" s="2">
        <f t="shared" si="10"/>
        <v>13.791985489380913</v>
      </c>
      <c r="Y51" s="2">
        <f t="shared" si="11"/>
        <v>3.8489278266171323</v>
      </c>
      <c r="Z51" s="2">
        <f t="shared" si="12"/>
        <v>1.9573380110553094</v>
      </c>
      <c r="AA51" s="2">
        <f t="shared" si="13"/>
        <v>28.562937937224451</v>
      </c>
      <c r="AB51" s="2" t="e">
        <f t="shared" si="14"/>
        <v>#DIV/0!</v>
      </c>
      <c r="AC51" s="2">
        <v>0</v>
      </c>
      <c r="AD51" s="2" t="e">
        <f t="shared" si="15"/>
        <v>#DIV/0!</v>
      </c>
      <c r="AE51" s="2" t="s">
        <v>135</v>
      </c>
      <c r="AF51" s="2">
        <f t="shared" si="16"/>
        <v>1618.7222512176977</v>
      </c>
      <c r="AG51" s="2">
        <f t="shared" si="17"/>
        <v>3.250092875949441E-2</v>
      </c>
      <c r="AH51" s="2">
        <f t="shared" si="18"/>
        <v>3.4055609814556402</v>
      </c>
      <c r="AI51" s="2">
        <f t="shared" si="19"/>
        <v>27442737</v>
      </c>
      <c r="AJ51" s="2">
        <f t="shared" si="20"/>
        <v>777092.4</v>
      </c>
      <c r="AK51" s="2">
        <f t="shared" si="21"/>
        <v>0.77709240000000002</v>
      </c>
      <c r="AL51" s="2" t="s">
        <v>534</v>
      </c>
      <c r="AM51" s="2" t="s">
        <v>135</v>
      </c>
      <c r="AN51" s="2" t="s">
        <v>535</v>
      </c>
      <c r="AO51" s="2" t="s">
        <v>536</v>
      </c>
      <c r="AP51" s="2" t="s">
        <v>135</v>
      </c>
      <c r="AQ51" s="2" t="s">
        <v>135</v>
      </c>
      <c r="AR51" s="2" t="s">
        <v>135</v>
      </c>
      <c r="AS51" s="2">
        <v>0</v>
      </c>
      <c r="AT51" s="2" t="s">
        <v>135</v>
      </c>
      <c r="AU51" s="2" t="s">
        <v>135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2">
        <v>0</v>
      </c>
      <c r="BJ51" s="2">
        <v>0</v>
      </c>
      <c r="BK51" s="2">
        <v>0</v>
      </c>
      <c r="BL51" s="2">
        <v>0</v>
      </c>
      <c r="BM51" s="2">
        <v>0</v>
      </c>
      <c r="BN51" s="2">
        <v>0</v>
      </c>
      <c r="BO51" s="2">
        <v>0</v>
      </c>
      <c r="BP51" s="2">
        <v>0</v>
      </c>
      <c r="BQ51" s="2">
        <v>0</v>
      </c>
      <c r="BR51" s="2">
        <v>0</v>
      </c>
      <c r="BS51" s="2">
        <v>0</v>
      </c>
      <c r="BT51" s="2">
        <v>0</v>
      </c>
      <c r="BU51" s="2">
        <v>0</v>
      </c>
      <c r="BV51" s="2">
        <v>0</v>
      </c>
      <c r="BW51" s="2">
        <v>0</v>
      </c>
      <c r="BX51" s="2">
        <v>0</v>
      </c>
      <c r="BY51" s="2">
        <v>0</v>
      </c>
      <c r="BZ51" s="2">
        <v>0</v>
      </c>
      <c r="CA51" s="2">
        <v>0</v>
      </c>
      <c r="CB51" s="2">
        <v>0</v>
      </c>
      <c r="CC51" s="2">
        <v>0</v>
      </c>
      <c r="CD51" s="2">
        <v>0</v>
      </c>
      <c r="CE51" s="2">
        <v>0</v>
      </c>
      <c r="CF51" s="2">
        <v>0</v>
      </c>
      <c r="CG51" s="2">
        <v>0</v>
      </c>
      <c r="CH51" s="2">
        <v>0</v>
      </c>
      <c r="CI51" s="2">
        <v>0</v>
      </c>
      <c r="CJ51" s="2">
        <v>0</v>
      </c>
      <c r="CK51" s="2">
        <v>0</v>
      </c>
      <c r="CL51" s="2">
        <v>0</v>
      </c>
      <c r="CM51" s="2">
        <v>0</v>
      </c>
      <c r="CN51" s="2">
        <v>0</v>
      </c>
      <c r="CO51" s="2">
        <v>0</v>
      </c>
      <c r="CP51" s="2">
        <v>0</v>
      </c>
      <c r="CQ51" s="2">
        <v>0</v>
      </c>
      <c r="CR51" s="2">
        <v>0</v>
      </c>
      <c r="CS51" s="2">
        <v>0</v>
      </c>
      <c r="CT51" s="2">
        <v>0</v>
      </c>
      <c r="CU51" s="2" t="s">
        <v>339</v>
      </c>
    </row>
    <row r="52" spans="1:99" s="2" customFormat="1" x14ac:dyDescent="0.25">
      <c r="A52" s="2" t="s">
        <v>537</v>
      </c>
      <c r="C52" s="2" t="s">
        <v>538</v>
      </c>
      <c r="D52" s="2">
        <v>1956</v>
      </c>
      <c r="E52" s="2">
        <f t="shared" ref="E52:E60" si="22">2015-D52</f>
        <v>59</v>
      </c>
      <c r="F52" s="2">
        <v>0</v>
      </c>
      <c r="G52" s="2">
        <v>85.5</v>
      </c>
      <c r="H52" s="2">
        <v>148003</v>
      </c>
      <c r="I52" s="2">
        <v>145079</v>
      </c>
      <c r="J52" s="2">
        <v>60342</v>
      </c>
      <c r="K52" s="2">
        <v>145079</v>
      </c>
      <c r="L52" s="2">
        <f t="shared" si="1"/>
        <v>6319626732.1000004</v>
      </c>
      <c r="M52" s="2">
        <v>2711.106252</v>
      </c>
      <c r="N52" s="2">
        <f t="shared" si="2"/>
        <v>118095788.33712</v>
      </c>
      <c r="O52" s="2">
        <f t="shared" si="3"/>
        <v>4.2361035187500002</v>
      </c>
      <c r="P52" s="2">
        <f t="shared" si="4"/>
        <v>10971467.446968721</v>
      </c>
      <c r="Q52" s="2">
        <f t="shared" si="5"/>
        <v>10.97146744696872</v>
      </c>
      <c r="R52" s="2">
        <v>121600</v>
      </c>
      <c r="S52" s="2">
        <f t="shared" si="6"/>
        <v>314942.78399999999</v>
      </c>
      <c r="T52" s="2">
        <f t="shared" si="7"/>
        <v>77824000</v>
      </c>
      <c r="U52" s="2">
        <f t="shared" si="8"/>
        <v>3390208000000</v>
      </c>
      <c r="V52" s="2">
        <v>248644.16800999999</v>
      </c>
      <c r="W52" s="2">
        <f t="shared" si="9"/>
        <v>75.786742409447996</v>
      </c>
      <c r="X52" s="2">
        <f t="shared" si="10"/>
        <v>47.091713556085942</v>
      </c>
      <c r="Y52" s="2">
        <f t="shared" si="11"/>
        <v>6.4543984407893227</v>
      </c>
      <c r="Z52" s="2">
        <f t="shared" si="12"/>
        <v>53.512718963861715</v>
      </c>
      <c r="AA52" s="2">
        <f t="shared" si="13"/>
        <v>1.0182195405593377</v>
      </c>
      <c r="AB52" s="2" t="e">
        <f t="shared" si="14"/>
        <v>#DIV/0!</v>
      </c>
      <c r="AC52" s="2">
        <v>0</v>
      </c>
      <c r="AD52" s="2" t="e">
        <f t="shared" si="15"/>
        <v>#DIV/0!</v>
      </c>
      <c r="AE52" s="2">
        <v>97.3964</v>
      </c>
      <c r="AF52" s="2">
        <f t="shared" si="16"/>
        <v>28705.625219442707</v>
      </c>
      <c r="AG52" s="2">
        <f t="shared" si="17"/>
        <v>0.43640052216760955</v>
      </c>
      <c r="AH52" s="2">
        <f t="shared" si="18"/>
        <v>0.14740523458257968</v>
      </c>
      <c r="AI52" s="2">
        <f t="shared" si="19"/>
        <v>2628491485.8000002</v>
      </c>
      <c r="AJ52" s="2">
        <f t="shared" si="20"/>
        <v>74430650.159999996</v>
      </c>
      <c r="AK52" s="2">
        <f t="shared" si="21"/>
        <v>74.430650159999999</v>
      </c>
      <c r="AL52" s="2" t="s">
        <v>539</v>
      </c>
      <c r="AM52" s="2" t="s">
        <v>135</v>
      </c>
      <c r="AN52" s="2" t="s">
        <v>540</v>
      </c>
      <c r="AO52" s="2" t="s">
        <v>541</v>
      </c>
      <c r="AP52" s="2" t="s">
        <v>542</v>
      </c>
      <c r="AQ52" s="2" t="s">
        <v>248</v>
      </c>
      <c r="AR52" s="2" t="s">
        <v>543</v>
      </c>
      <c r="AS52" s="2">
        <v>1</v>
      </c>
      <c r="AT52" s="2" t="s">
        <v>544</v>
      </c>
      <c r="AU52" s="2" t="s">
        <v>545</v>
      </c>
      <c r="AV52" s="2">
        <v>6</v>
      </c>
      <c r="AW52" s="5">
        <v>67</v>
      </c>
      <c r="AX52" s="5">
        <v>32</v>
      </c>
      <c r="AY52" s="5">
        <v>1</v>
      </c>
      <c r="AZ52" s="5">
        <v>1.9</v>
      </c>
      <c r="BA52" s="5">
        <v>1</v>
      </c>
      <c r="BB52" s="5">
        <v>0.7</v>
      </c>
      <c r="BC52" s="5">
        <v>0.4</v>
      </c>
      <c r="BD52" s="5">
        <v>0.1</v>
      </c>
      <c r="BE52" s="5">
        <v>0.2</v>
      </c>
      <c r="BF52" s="5">
        <v>24.6</v>
      </c>
      <c r="BG52" s="5">
        <v>0.2</v>
      </c>
      <c r="BH52" s="2">
        <v>0</v>
      </c>
      <c r="BI52" s="2">
        <v>0</v>
      </c>
      <c r="BJ52" s="2">
        <v>0</v>
      </c>
      <c r="BK52" s="5">
        <v>20.5</v>
      </c>
      <c r="BL52" s="5">
        <v>50.1</v>
      </c>
      <c r="BM52" s="2">
        <v>0</v>
      </c>
      <c r="BN52" s="5">
        <v>0.2</v>
      </c>
      <c r="BO52" s="5">
        <v>19014</v>
      </c>
      <c r="BP52" s="5">
        <v>2874</v>
      </c>
      <c r="BQ52" s="5">
        <v>51</v>
      </c>
      <c r="BR52" s="5">
        <v>8</v>
      </c>
      <c r="BS52" s="5">
        <v>0.16</v>
      </c>
      <c r="BT52" s="5">
        <v>0.02</v>
      </c>
      <c r="BU52" s="5">
        <v>35847</v>
      </c>
      <c r="BV52" s="5">
        <v>96</v>
      </c>
      <c r="BW52" s="5">
        <v>0.31</v>
      </c>
      <c r="BX52" s="5">
        <v>524226</v>
      </c>
      <c r="BY52" s="5">
        <v>41642</v>
      </c>
      <c r="BZ52" s="5">
        <v>1409</v>
      </c>
      <c r="CA52" s="5">
        <v>112</v>
      </c>
      <c r="CB52" s="5">
        <v>6.06</v>
      </c>
      <c r="CC52" s="5">
        <v>0.51</v>
      </c>
      <c r="CD52" s="5">
        <v>6</v>
      </c>
      <c r="CE52" s="5">
        <v>8</v>
      </c>
      <c r="CF52" s="5">
        <v>68</v>
      </c>
      <c r="CG52" s="5">
        <v>44</v>
      </c>
      <c r="CH52" s="5">
        <v>17</v>
      </c>
      <c r="CI52" s="5">
        <v>3</v>
      </c>
      <c r="CJ52" s="5">
        <v>8</v>
      </c>
      <c r="CK52" s="2">
        <v>0</v>
      </c>
      <c r="CL52" s="2">
        <v>0</v>
      </c>
      <c r="CM52" s="2">
        <v>0</v>
      </c>
      <c r="CN52" s="2">
        <v>0</v>
      </c>
      <c r="CO52" s="2">
        <v>0</v>
      </c>
      <c r="CP52" s="2">
        <v>0</v>
      </c>
      <c r="CQ52" s="5">
        <v>6</v>
      </c>
      <c r="CR52" s="5">
        <v>40</v>
      </c>
      <c r="CS52" s="5">
        <v>0.62304999999999999</v>
      </c>
      <c r="CT52" s="5">
        <v>0.28882000000000002</v>
      </c>
      <c r="CU52" s="2" t="s">
        <v>339</v>
      </c>
    </row>
    <row r="53" spans="1:99" s="2" customFormat="1" x14ac:dyDescent="0.25">
      <c r="A53" s="2" t="s">
        <v>546</v>
      </c>
      <c r="C53" s="2" t="s">
        <v>547</v>
      </c>
      <c r="D53" s="2">
        <v>1939</v>
      </c>
      <c r="E53" s="2">
        <f t="shared" si="22"/>
        <v>76</v>
      </c>
      <c r="F53" s="2">
        <v>0</v>
      </c>
      <c r="G53" s="2">
        <v>34</v>
      </c>
      <c r="H53" s="2">
        <v>13350</v>
      </c>
      <c r="I53" s="2">
        <v>9650</v>
      </c>
      <c r="J53" s="2">
        <v>4600</v>
      </c>
      <c r="K53" s="2">
        <v>9650</v>
      </c>
      <c r="L53" s="2">
        <f t="shared" si="1"/>
        <v>420353035</v>
      </c>
      <c r="M53" s="2">
        <v>394.21149415999997</v>
      </c>
      <c r="N53" s="2">
        <f t="shared" si="2"/>
        <v>17171852.685609598</v>
      </c>
      <c r="O53" s="2">
        <f t="shared" si="3"/>
        <v>0.61595545962499998</v>
      </c>
      <c r="P53" s="2">
        <f t="shared" si="4"/>
        <v>1595318.7272563376</v>
      </c>
      <c r="Q53" s="2">
        <f t="shared" si="5"/>
        <v>1.5953187272563376</v>
      </c>
      <c r="R53" s="2">
        <v>11904</v>
      </c>
      <c r="S53" s="2">
        <f t="shared" si="6"/>
        <v>30831.240959999999</v>
      </c>
      <c r="T53" s="2">
        <f t="shared" si="7"/>
        <v>7618560</v>
      </c>
      <c r="U53" s="2">
        <f t="shared" si="8"/>
        <v>331883520000</v>
      </c>
      <c r="V53" s="2">
        <v>51063.198910999999</v>
      </c>
      <c r="W53" s="2">
        <f t="shared" si="9"/>
        <v>15.564063028072798</v>
      </c>
      <c r="X53" s="2">
        <f t="shared" si="10"/>
        <v>9.6710634945499336</v>
      </c>
      <c r="Y53" s="2">
        <f t="shared" si="11"/>
        <v>3.4761150366513998</v>
      </c>
      <c r="Z53" s="2">
        <f t="shared" si="12"/>
        <v>24.4791894442622</v>
      </c>
      <c r="AA53" s="2">
        <f t="shared" si="13"/>
        <v>2.7430456615628316</v>
      </c>
      <c r="AB53" s="2" t="e">
        <f t="shared" si="14"/>
        <v>#DIV/0!</v>
      </c>
      <c r="AC53" s="2">
        <v>0</v>
      </c>
      <c r="AD53" s="2" t="e">
        <f t="shared" si="15"/>
        <v>#DIV/0!</v>
      </c>
      <c r="AE53" s="2">
        <v>113.988</v>
      </c>
      <c r="AF53" s="2">
        <f t="shared" si="16"/>
        <v>19326.072711892641</v>
      </c>
      <c r="AG53" s="2">
        <f t="shared" si="17"/>
        <v>0.52352075594699465</v>
      </c>
      <c r="AH53" s="2">
        <f t="shared" si="18"/>
        <v>0.28116257983004916</v>
      </c>
      <c r="AI53" s="2">
        <f t="shared" si="19"/>
        <v>200375540</v>
      </c>
      <c r="AJ53" s="2">
        <f t="shared" si="20"/>
        <v>5674008</v>
      </c>
      <c r="AK53" s="2">
        <f t="shared" si="21"/>
        <v>5.6740079999999997</v>
      </c>
      <c r="AL53" s="2" t="s">
        <v>548</v>
      </c>
      <c r="AM53" s="2" t="s">
        <v>549</v>
      </c>
      <c r="AN53" s="2" t="s">
        <v>550</v>
      </c>
      <c r="AO53" s="2" t="s">
        <v>551</v>
      </c>
      <c r="AP53" s="2" t="s">
        <v>552</v>
      </c>
      <c r="AQ53" s="2" t="s">
        <v>523</v>
      </c>
      <c r="AR53" s="2" t="s">
        <v>553</v>
      </c>
      <c r="AS53" s="2">
        <v>1</v>
      </c>
      <c r="AT53" s="2" t="s">
        <v>554</v>
      </c>
      <c r="AU53" s="2" t="s">
        <v>555</v>
      </c>
      <c r="AV53" s="2">
        <v>7</v>
      </c>
      <c r="AW53" s="5">
        <v>64</v>
      </c>
      <c r="AX53" s="5">
        <v>35</v>
      </c>
      <c r="AY53" s="5">
        <v>1</v>
      </c>
      <c r="AZ53" s="5">
        <v>2.4</v>
      </c>
      <c r="BA53" s="5">
        <v>9.4</v>
      </c>
      <c r="BB53" s="5">
        <v>0.1</v>
      </c>
      <c r="BC53" s="5">
        <v>1.7</v>
      </c>
      <c r="BD53" s="5">
        <v>0.2</v>
      </c>
      <c r="BE53" s="5">
        <v>0.4</v>
      </c>
      <c r="BF53" s="5">
        <v>40.4</v>
      </c>
      <c r="BG53" s="5">
        <v>1.6</v>
      </c>
      <c r="BH53" s="5">
        <v>0.3</v>
      </c>
      <c r="BI53" s="2">
        <v>0</v>
      </c>
      <c r="BJ53" s="2">
        <v>0</v>
      </c>
      <c r="BK53" s="5">
        <v>30.9</v>
      </c>
      <c r="BL53" s="5">
        <v>12.6</v>
      </c>
      <c r="BM53" s="2">
        <v>0</v>
      </c>
      <c r="BN53" s="2">
        <v>0</v>
      </c>
      <c r="BO53" s="5">
        <v>12006</v>
      </c>
      <c r="BP53" s="5">
        <v>1370</v>
      </c>
      <c r="BQ53" s="5">
        <v>104</v>
      </c>
      <c r="BR53" s="5">
        <v>12</v>
      </c>
      <c r="BS53" s="5">
        <v>0.21</v>
      </c>
      <c r="BT53" s="5">
        <v>0.02</v>
      </c>
      <c r="BU53" s="5">
        <v>20711</v>
      </c>
      <c r="BV53" s="5">
        <v>180</v>
      </c>
      <c r="BW53" s="5">
        <v>0.36</v>
      </c>
      <c r="BX53" s="5">
        <v>87984</v>
      </c>
      <c r="BY53" s="5">
        <v>6780</v>
      </c>
      <c r="BZ53" s="5">
        <v>765</v>
      </c>
      <c r="CA53" s="5">
        <v>59</v>
      </c>
      <c r="CB53" s="5">
        <v>0.87</v>
      </c>
      <c r="CC53" s="5">
        <v>7.0000000000000007E-2</v>
      </c>
      <c r="CD53" s="5">
        <v>20</v>
      </c>
      <c r="CE53" s="5">
        <v>29</v>
      </c>
      <c r="CF53" s="5">
        <v>23</v>
      </c>
      <c r="CG53" s="5">
        <v>19</v>
      </c>
      <c r="CH53" s="5">
        <v>37</v>
      </c>
      <c r="CI53" s="5">
        <v>9</v>
      </c>
      <c r="CJ53" s="5">
        <v>18</v>
      </c>
      <c r="CK53" s="2">
        <v>0</v>
      </c>
      <c r="CL53" s="2">
        <v>0</v>
      </c>
      <c r="CM53" s="2">
        <v>0</v>
      </c>
      <c r="CN53" s="2">
        <v>0</v>
      </c>
      <c r="CO53" s="2">
        <v>0</v>
      </c>
      <c r="CP53" s="2">
        <v>0</v>
      </c>
      <c r="CQ53" s="5">
        <v>11</v>
      </c>
      <c r="CR53" s="5">
        <v>35</v>
      </c>
      <c r="CS53" s="5">
        <v>0.81342999999999999</v>
      </c>
      <c r="CT53" s="5">
        <v>0.69172999999999996</v>
      </c>
      <c r="CU53" s="2" t="s">
        <v>339</v>
      </c>
    </row>
    <row r="54" spans="1:99" s="2" customFormat="1" x14ac:dyDescent="0.25">
      <c r="A54" s="2" t="s">
        <v>556</v>
      </c>
      <c r="C54" s="2" t="s">
        <v>557</v>
      </c>
      <c r="D54" s="2">
        <v>1961</v>
      </c>
      <c r="E54" s="2">
        <f t="shared" si="22"/>
        <v>54</v>
      </c>
      <c r="F54" s="2">
        <v>0</v>
      </c>
      <c r="G54" s="2">
        <v>40</v>
      </c>
      <c r="H54" s="2">
        <v>23080</v>
      </c>
      <c r="I54" s="2">
        <v>41300</v>
      </c>
      <c r="J54" s="2">
        <v>18100</v>
      </c>
      <c r="K54" s="2">
        <v>41300</v>
      </c>
      <c r="L54" s="2">
        <f t="shared" si="1"/>
        <v>1799023870</v>
      </c>
      <c r="M54" s="2">
        <v>1421.6207649999999</v>
      </c>
      <c r="N54" s="2">
        <f t="shared" si="2"/>
        <v>61925800.523399994</v>
      </c>
      <c r="O54" s="2">
        <f t="shared" si="3"/>
        <v>2.2212824453124997</v>
      </c>
      <c r="P54" s="2">
        <f t="shared" si="4"/>
        <v>5753100.2090478996</v>
      </c>
      <c r="Q54" s="2">
        <f t="shared" si="5"/>
        <v>5.7531002090478998</v>
      </c>
      <c r="R54" s="2">
        <v>22464</v>
      </c>
      <c r="S54" s="2">
        <f t="shared" si="6"/>
        <v>58181.535359999994</v>
      </c>
      <c r="T54" s="2">
        <f t="shared" si="7"/>
        <v>14376960</v>
      </c>
      <c r="U54" s="2">
        <f t="shared" si="8"/>
        <v>626296320000</v>
      </c>
      <c r="V54" s="2">
        <v>149705.91154</v>
      </c>
      <c r="W54" s="2">
        <f t="shared" si="9"/>
        <v>45.630361837391995</v>
      </c>
      <c r="X54" s="2">
        <f t="shared" si="10"/>
        <v>28.353401410206761</v>
      </c>
      <c r="Y54" s="2">
        <f t="shared" si="11"/>
        <v>5.3665828001099403</v>
      </c>
      <c r="Z54" s="2">
        <f t="shared" si="12"/>
        <v>29.051281611130729</v>
      </c>
      <c r="AA54" s="2">
        <f t="shared" si="13"/>
        <v>2.0438227341783035</v>
      </c>
      <c r="AB54" s="2" t="e">
        <f t="shared" si="14"/>
        <v>#DIV/0!</v>
      </c>
      <c r="AC54" s="2">
        <v>0</v>
      </c>
      <c r="AD54" s="2" t="e">
        <f t="shared" si="15"/>
        <v>#DIV/0!</v>
      </c>
      <c r="AE54" s="2">
        <v>28.4969</v>
      </c>
      <c r="AF54" s="2">
        <f t="shared" si="16"/>
        <v>10113.076816235165</v>
      </c>
      <c r="AG54" s="2">
        <f t="shared" si="17"/>
        <v>0.32717109685046758</v>
      </c>
      <c r="AH54" s="2">
        <f t="shared" si="18"/>
        <v>0.25768625375270737</v>
      </c>
      <c r="AI54" s="2">
        <f t="shared" si="19"/>
        <v>788434190</v>
      </c>
      <c r="AJ54" s="2">
        <f t="shared" si="20"/>
        <v>22325988</v>
      </c>
      <c r="AK54" s="2">
        <f t="shared" si="21"/>
        <v>22.325987999999999</v>
      </c>
      <c r="AL54" s="2" t="s">
        <v>558</v>
      </c>
      <c r="AM54" s="2" t="s">
        <v>559</v>
      </c>
      <c r="AN54" s="2" t="s">
        <v>560</v>
      </c>
      <c r="AO54" s="2" t="s">
        <v>561</v>
      </c>
      <c r="AP54" s="2" t="s">
        <v>562</v>
      </c>
      <c r="AQ54" s="2" t="s">
        <v>523</v>
      </c>
      <c r="AR54" s="2" t="s">
        <v>563</v>
      </c>
      <c r="AS54" s="2">
        <v>1</v>
      </c>
      <c r="AT54" s="2" t="s">
        <v>564</v>
      </c>
      <c r="AU54" s="2" t="s">
        <v>565</v>
      </c>
      <c r="AV54" s="2">
        <v>7</v>
      </c>
      <c r="AW54" s="5">
        <v>56</v>
      </c>
      <c r="AX54" s="5">
        <v>40</v>
      </c>
      <c r="AY54" s="5">
        <v>4</v>
      </c>
      <c r="AZ54" s="5">
        <v>3.8</v>
      </c>
      <c r="BA54" s="5">
        <v>11.7</v>
      </c>
      <c r="BB54" s="5">
        <v>0.3</v>
      </c>
      <c r="BC54" s="5">
        <v>1.7</v>
      </c>
      <c r="BD54" s="5">
        <v>0.1</v>
      </c>
      <c r="BE54" s="5">
        <v>0.2</v>
      </c>
      <c r="BF54" s="5">
        <v>52.2</v>
      </c>
      <c r="BG54" s="5">
        <v>1.8</v>
      </c>
      <c r="BH54" s="5">
        <v>0.3</v>
      </c>
      <c r="BI54" s="2">
        <v>0</v>
      </c>
      <c r="BJ54" s="2">
        <v>0</v>
      </c>
      <c r="BK54" s="5">
        <v>19.600000000000001</v>
      </c>
      <c r="BL54" s="5">
        <v>7.9</v>
      </c>
      <c r="BM54" s="2">
        <v>0</v>
      </c>
      <c r="BN54" s="5">
        <v>0.4</v>
      </c>
      <c r="BO54" s="5">
        <v>13007</v>
      </c>
      <c r="BP54" s="5">
        <v>1449</v>
      </c>
      <c r="BQ54" s="5">
        <v>111</v>
      </c>
      <c r="BR54" s="5">
        <v>12</v>
      </c>
      <c r="BS54" s="5">
        <v>0.22</v>
      </c>
      <c r="BT54" s="5">
        <v>0.02</v>
      </c>
      <c r="BU54" s="5">
        <v>22467</v>
      </c>
      <c r="BV54" s="5">
        <v>192</v>
      </c>
      <c r="BW54" s="5">
        <v>0.38</v>
      </c>
      <c r="BX54" s="5">
        <v>44624</v>
      </c>
      <c r="BY54" s="5">
        <v>836</v>
      </c>
      <c r="BZ54" s="5">
        <v>381</v>
      </c>
      <c r="CA54" s="5">
        <v>7</v>
      </c>
      <c r="CB54" s="5">
        <v>1.78</v>
      </c>
      <c r="CC54" s="5">
        <v>0.04</v>
      </c>
      <c r="CD54" s="5">
        <v>24</v>
      </c>
      <c r="CE54" s="5">
        <v>34</v>
      </c>
      <c r="CF54" s="5">
        <v>16</v>
      </c>
      <c r="CG54" s="5">
        <v>14</v>
      </c>
      <c r="CH54" s="5">
        <v>40</v>
      </c>
      <c r="CI54" s="5">
        <v>12</v>
      </c>
      <c r="CJ54" s="5">
        <v>27</v>
      </c>
      <c r="CK54" s="2">
        <v>0</v>
      </c>
      <c r="CL54" s="2">
        <v>0</v>
      </c>
      <c r="CM54" s="2">
        <v>0</v>
      </c>
      <c r="CN54" s="2">
        <v>0</v>
      </c>
      <c r="CO54" s="2">
        <v>0</v>
      </c>
      <c r="CP54" s="2">
        <v>0</v>
      </c>
      <c r="CQ54" s="5">
        <v>7</v>
      </c>
      <c r="CR54" s="5">
        <v>26</v>
      </c>
      <c r="CS54" s="5">
        <v>0.48875000000000002</v>
      </c>
      <c r="CT54" s="5">
        <v>9.6110000000000001E-2</v>
      </c>
      <c r="CU54" s="2" t="s">
        <v>339</v>
      </c>
    </row>
    <row r="55" spans="1:99" s="2" customFormat="1" x14ac:dyDescent="0.25">
      <c r="A55" s="2" t="s">
        <v>566</v>
      </c>
      <c r="C55" s="2" t="s">
        <v>567</v>
      </c>
      <c r="D55" s="2">
        <v>1949</v>
      </c>
      <c r="E55" s="2">
        <f t="shared" si="22"/>
        <v>66</v>
      </c>
      <c r="F55" s="2">
        <v>0</v>
      </c>
      <c r="G55" s="2">
        <v>44</v>
      </c>
      <c r="H55" s="2">
        <v>46394</v>
      </c>
      <c r="I55" s="2">
        <v>26532</v>
      </c>
      <c r="J55" s="2">
        <v>10922</v>
      </c>
      <c r="K55" s="2">
        <v>26532</v>
      </c>
      <c r="L55" s="2">
        <f t="shared" si="1"/>
        <v>1155731266.8</v>
      </c>
      <c r="M55" s="2">
        <v>966.04331912999999</v>
      </c>
      <c r="N55" s="2">
        <f t="shared" si="2"/>
        <v>42080846.981302798</v>
      </c>
      <c r="O55" s="2">
        <f t="shared" si="3"/>
        <v>1.5094426861406252</v>
      </c>
      <c r="P55" s="2">
        <f t="shared" si="4"/>
        <v>3909442.066454432</v>
      </c>
      <c r="Q55" s="2">
        <f t="shared" si="5"/>
        <v>3.909442066454432</v>
      </c>
      <c r="R55" s="2">
        <v>22189</v>
      </c>
      <c r="S55" s="2">
        <f t="shared" si="6"/>
        <v>57469.288109999994</v>
      </c>
      <c r="T55" s="2">
        <f t="shared" si="7"/>
        <v>14200960</v>
      </c>
      <c r="U55" s="2">
        <f t="shared" si="8"/>
        <v>618629320000</v>
      </c>
      <c r="V55" s="2">
        <v>81139.192972999997</v>
      </c>
      <c r="W55" s="2">
        <f t="shared" si="9"/>
        <v>24.731226018170396</v>
      </c>
      <c r="X55" s="2">
        <f t="shared" si="10"/>
        <v>15.367276313928363</v>
      </c>
      <c r="Y55" s="2">
        <f t="shared" si="11"/>
        <v>3.5284433306596754</v>
      </c>
      <c r="Z55" s="2">
        <f t="shared" si="12"/>
        <v>27.464543841370638</v>
      </c>
      <c r="AA55" s="2">
        <f t="shared" si="13"/>
        <v>1.8357408075846666</v>
      </c>
      <c r="AB55" s="2" t="e">
        <f t="shared" si="14"/>
        <v>#DIV/0!</v>
      </c>
      <c r="AC55" s="2">
        <v>0</v>
      </c>
      <c r="AD55" s="2" t="e">
        <f t="shared" si="15"/>
        <v>#DIV/0!</v>
      </c>
      <c r="AE55" s="2">
        <v>219.607</v>
      </c>
      <c r="AF55" s="2">
        <f t="shared" si="16"/>
        <v>14700.127539610865</v>
      </c>
      <c r="AG55" s="2">
        <f t="shared" si="17"/>
        <v>0.37521103491203883</v>
      </c>
      <c r="AH55" s="2">
        <f t="shared" si="18"/>
        <v>0.29018870035014371</v>
      </c>
      <c r="AI55" s="2">
        <f t="shared" si="19"/>
        <v>475761227.80000001</v>
      </c>
      <c r="AJ55" s="2">
        <f t="shared" si="20"/>
        <v>13472068.560000001</v>
      </c>
      <c r="AK55" s="2">
        <f t="shared" si="21"/>
        <v>13.47206856</v>
      </c>
      <c r="AL55" s="2" t="s">
        <v>568</v>
      </c>
      <c r="AM55" s="2" t="s">
        <v>135</v>
      </c>
      <c r="AN55" s="2" t="s">
        <v>569</v>
      </c>
      <c r="AO55" s="2" t="s">
        <v>570</v>
      </c>
      <c r="AP55" s="2" t="s">
        <v>138</v>
      </c>
      <c r="AQ55" s="2" t="s">
        <v>139</v>
      </c>
      <c r="AR55" s="2" t="s">
        <v>140</v>
      </c>
      <c r="AS55" s="2">
        <v>1</v>
      </c>
      <c r="AT55" s="2" t="s">
        <v>141</v>
      </c>
      <c r="AU55" s="2" t="s">
        <v>142</v>
      </c>
      <c r="AV55" s="2">
        <v>7</v>
      </c>
      <c r="AW55" s="5">
        <v>41</v>
      </c>
      <c r="AX55" s="5">
        <v>56</v>
      </c>
      <c r="AY55" s="5">
        <v>3</v>
      </c>
      <c r="AZ55" s="5">
        <v>1.7</v>
      </c>
      <c r="BA55" s="5">
        <v>0.7</v>
      </c>
      <c r="BB55" s="5">
        <v>0.3</v>
      </c>
      <c r="BC55" s="5">
        <v>1.2</v>
      </c>
      <c r="BD55" s="5">
        <v>0.1</v>
      </c>
      <c r="BE55" s="5">
        <v>0.5</v>
      </c>
      <c r="BF55" s="5">
        <v>40.6</v>
      </c>
      <c r="BG55" s="5">
        <v>3.5</v>
      </c>
      <c r="BH55" s="5">
        <v>0.6</v>
      </c>
      <c r="BI55" s="2">
        <v>0</v>
      </c>
      <c r="BJ55" s="2">
        <v>0</v>
      </c>
      <c r="BK55" s="5">
        <v>26.5</v>
      </c>
      <c r="BL55" s="5">
        <v>24.4</v>
      </c>
      <c r="BM55" s="2">
        <v>0</v>
      </c>
      <c r="BN55" s="2">
        <v>0</v>
      </c>
      <c r="BO55" s="5">
        <v>26317</v>
      </c>
      <c r="BP55" s="5">
        <v>4624</v>
      </c>
      <c r="BQ55" s="5">
        <v>51</v>
      </c>
      <c r="BR55" s="5">
        <v>9</v>
      </c>
      <c r="BS55" s="5">
        <v>0.16</v>
      </c>
      <c r="BT55" s="5">
        <v>0.03</v>
      </c>
      <c r="BU55" s="5">
        <v>50506</v>
      </c>
      <c r="BV55" s="5">
        <v>97</v>
      </c>
      <c r="BW55" s="5">
        <v>0.3</v>
      </c>
      <c r="BX55" s="5">
        <v>457613</v>
      </c>
      <c r="BY55" s="5">
        <v>10603</v>
      </c>
      <c r="BZ55" s="5">
        <v>880</v>
      </c>
      <c r="CA55" s="5">
        <v>20</v>
      </c>
      <c r="CB55" s="5">
        <v>2.34</v>
      </c>
      <c r="CC55" s="5">
        <v>0.06</v>
      </c>
      <c r="CD55" s="5">
        <v>11</v>
      </c>
      <c r="CE55" s="5">
        <v>22</v>
      </c>
      <c r="CF55" s="5">
        <v>57</v>
      </c>
      <c r="CG55" s="5">
        <v>33</v>
      </c>
      <c r="CH55" s="5">
        <v>20</v>
      </c>
      <c r="CI55" s="5">
        <v>6</v>
      </c>
      <c r="CJ55" s="5">
        <v>14</v>
      </c>
      <c r="CK55" s="2">
        <v>0</v>
      </c>
      <c r="CL55" s="2">
        <v>0</v>
      </c>
      <c r="CM55" s="2">
        <v>0</v>
      </c>
      <c r="CN55" s="2">
        <v>0</v>
      </c>
      <c r="CO55" s="2">
        <v>0</v>
      </c>
      <c r="CP55" s="2">
        <v>0</v>
      </c>
      <c r="CQ55" s="5">
        <v>7</v>
      </c>
      <c r="CR55" s="5">
        <v>32</v>
      </c>
      <c r="CS55" s="5">
        <v>0.59472000000000003</v>
      </c>
      <c r="CT55" s="5">
        <v>0.17227000000000001</v>
      </c>
      <c r="CU55" s="2" t="s">
        <v>339</v>
      </c>
    </row>
    <row r="56" spans="1:99" s="2" customFormat="1" x14ac:dyDescent="0.25">
      <c r="A56" s="2" t="s">
        <v>571</v>
      </c>
      <c r="C56" s="2" t="s">
        <v>572</v>
      </c>
      <c r="D56" s="2">
        <v>1971</v>
      </c>
      <c r="E56" s="2">
        <f t="shared" si="22"/>
        <v>44</v>
      </c>
      <c r="F56" s="2">
        <v>0</v>
      </c>
      <c r="G56" s="2">
        <v>32</v>
      </c>
      <c r="H56" s="2">
        <v>110</v>
      </c>
      <c r="I56" s="2">
        <v>19478</v>
      </c>
      <c r="J56" s="2">
        <v>16368</v>
      </c>
      <c r="K56" s="2">
        <v>19478</v>
      </c>
      <c r="L56" s="2">
        <f t="shared" si="1"/>
        <v>848459732.20000005</v>
      </c>
      <c r="M56" s="2">
        <v>628.85377862999997</v>
      </c>
      <c r="N56" s="2">
        <f t="shared" si="2"/>
        <v>27392870.5971228</v>
      </c>
      <c r="O56" s="2">
        <f t="shared" si="3"/>
        <v>0.98258402910937503</v>
      </c>
      <c r="P56" s="2">
        <f t="shared" si="4"/>
        <v>2544883.202586602</v>
      </c>
      <c r="Q56" s="2">
        <f t="shared" si="5"/>
        <v>2.5448832025866017</v>
      </c>
      <c r="R56" s="2">
        <v>645</v>
      </c>
      <c r="S56" s="2">
        <f t="shared" si="6"/>
        <v>1670.5435499999999</v>
      </c>
      <c r="T56" s="2">
        <f t="shared" si="7"/>
        <v>412800</v>
      </c>
      <c r="U56" s="2">
        <f t="shared" si="8"/>
        <v>17982600000</v>
      </c>
      <c r="V56" s="2">
        <v>22324.95577</v>
      </c>
      <c r="W56" s="2">
        <f t="shared" si="9"/>
        <v>6.8046465186959999</v>
      </c>
      <c r="X56" s="2">
        <f t="shared" si="10"/>
        <v>4.2282126731033802</v>
      </c>
      <c r="Y56" s="2">
        <f t="shared" si="11"/>
        <v>1.2032795431533672</v>
      </c>
      <c r="Z56" s="2">
        <f t="shared" si="12"/>
        <v>30.973742937664873</v>
      </c>
      <c r="AA56" s="2">
        <f t="shared" si="13"/>
        <v>0.33703720247019209</v>
      </c>
      <c r="AB56" s="2" t="e">
        <f t="shared" si="14"/>
        <v>#DIV/0!</v>
      </c>
      <c r="AC56" s="2">
        <v>0</v>
      </c>
      <c r="AD56" s="2" t="e">
        <f t="shared" si="15"/>
        <v>#DIV/0!</v>
      </c>
      <c r="AE56" s="2" t="s">
        <v>135</v>
      </c>
      <c r="AF56" s="2">
        <f t="shared" si="16"/>
        <v>656.43240770423995</v>
      </c>
      <c r="AG56" s="2">
        <f t="shared" si="17"/>
        <v>0.52446965442101889</v>
      </c>
      <c r="AH56" s="2">
        <f t="shared" si="18"/>
        <v>0.12604920958885307</v>
      </c>
      <c r="AI56" s="2">
        <f t="shared" si="19"/>
        <v>712988443.20000005</v>
      </c>
      <c r="AJ56" s="2">
        <f t="shared" si="20"/>
        <v>20189600.640000001</v>
      </c>
      <c r="AK56" s="2">
        <f t="shared" si="21"/>
        <v>20.189600640000002</v>
      </c>
      <c r="AL56" s="2" t="s">
        <v>573</v>
      </c>
      <c r="AM56" s="2" t="s">
        <v>574</v>
      </c>
      <c r="AN56" s="2" t="s">
        <v>575</v>
      </c>
      <c r="AO56" s="2" t="s">
        <v>576</v>
      </c>
      <c r="AP56" s="2" t="s">
        <v>135</v>
      </c>
      <c r="AQ56" s="2" t="s">
        <v>135</v>
      </c>
      <c r="AR56" s="2" t="s">
        <v>135</v>
      </c>
      <c r="AS56" s="2">
        <v>0</v>
      </c>
      <c r="AT56" s="2" t="s">
        <v>135</v>
      </c>
      <c r="AU56" s="2" t="s">
        <v>135</v>
      </c>
      <c r="AV56" s="2">
        <v>0</v>
      </c>
      <c r="AW56" s="2">
        <v>0</v>
      </c>
      <c r="AX56" s="2">
        <v>0</v>
      </c>
      <c r="AY56" s="2">
        <v>0</v>
      </c>
      <c r="AZ56" s="2">
        <v>0</v>
      </c>
      <c r="BA56" s="2">
        <v>0</v>
      </c>
      <c r="BB56" s="2">
        <v>0</v>
      </c>
      <c r="BC56" s="2">
        <v>0</v>
      </c>
      <c r="BD56" s="2">
        <v>0</v>
      </c>
      <c r="BE56" s="2">
        <v>0</v>
      </c>
      <c r="BF56" s="2">
        <v>0</v>
      </c>
      <c r="BG56" s="2">
        <v>0</v>
      </c>
      <c r="BH56" s="2">
        <v>0</v>
      </c>
      <c r="BI56" s="2">
        <v>0</v>
      </c>
      <c r="BJ56" s="2">
        <v>0</v>
      </c>
      <c r="BK56" s="2">
        <v>0</v>
      </c>
      <c r="BL56" s="2">
        <v>0</v>
      </c>
      <c r="BM56" s="2">
        <v>0</v>
      </c>
      <c r="BN56" s="2">
        <v>0</v>
      </c>
      <c r="BO56" s="2">
        <v>0</v>
      </c>
      <c r="BP56" s="2">
        <v>0</v>
      </c>
      <c r="BQ56" s="2">
        <v>0</v>
      </c>
      <c r="BR56" s="2">
        <v>0</v>
      </c>
      <c r="BS56" s="2">
        <v>0</v>
      </c>
      <c r="BT56" s="2">
        <v>0</v>
      </c>
      <c r="BU56" s="2">
        <v>0</v>
      </c>
      <c r="BV56" s="2">
        <v>0</v>
      </c>
      <c r="BW56" s="2">
        <v>0</v>
      </c>
      <c r="BX56" s="2">
        <v>0</v>
      </c>
      <c r="BY56" s="2">
        <v>0</v>
      </c>
      <c r="BZ56" s="2">
        <v>0</v>
      </c>
      <c r="CA56" s="2">
        <v>0</v>
      </c>
      <c r="CB56" s="2">
        <v>0</v>
      </c>
      <c r="CC56" s="2">
        <v>0</v>
      </c>
      <c r="CD56" s="2">
        <v>0</v>
      </c>
      <c r="CE56" s="2">
        <v>0</v>
      </c>
      <c r="CF56" s="2">
        <v>0</v>
      </c>
      <c r="CG56" s="2">
        <v>0</v>
      </c>
      <c r="CH56" s="2">
        <v>0</v>
      </c>
      <c r="CI56" s="2">
        <v>0</v>
      </c>
      <c r="CJ56" s="2">
        <v>0</v>
      </c>
      <c r="CK56" s="2">
        <v>0</v>
      </c>
      <c r="CL56" s="2">
        <v>0</v>
      </c>
      <c r="CM56" s="2">
        <v>0</v>
      </c>
      <c r="CN56" s="2">
        <v>0</v>
      </c>
      <c r="CO56" s="2">
        <v>0</v>
      </c>
      <c r="CP56" s="2">
        <v>0</v>
      </c>
      <c r="CQ56" s="2">
        <v>0</v>
      </c>
      <c r="CR56" s="2">
        <v>0</v>
      </c>
      <c r="CS56" s="2">
        <v>0</v>
      </c>
      <c r="CT56" s="2">
        <v>0</v>
      </c>
      <c r="CU56" s="2" t="s">
        <v>339</v>
      </c>
    </row>
    <row r="57" spans="1:99" s="2" customFormat="1" x14ac:dyDescent="0.25">
      <c r="A57" s="2" t="s">
        <v>577</v>
      </c>
      <c r="B57" s="2" t="s">
        <v>578</v>
      </c>
      <c r="C57" s="2" t="s">
        <v>579</v>
      </c>
      <c r="D57" s="2">
        <v>1976</v>
      </c>
      <c r="E57" s="2">
        <f t="shared" si="22"/>
        <v>39</v>
      </c>
      <c r="F57" s="2">
        <v>168</v>
      </c>
      <c r="G57" s="2">
        <v>180</v>
      </c>
      <c r="H57" s="2">
        <v>91400</v>
      </c>
      <c r="I57" s="2">
        <v>242200</v>
      </c>
      <c r="J57" s="2">
        <v>102000</v>
      </c>
      <c r="K57" s="2">
        <v>242200</v>
      </c>
      <c r="L57" s="2">
        <f t="shared" si="1"/>
        <v>10550207780</v>
      </c>
      <c r="M57" s="2">
        <v>2830</v>
      </c>
      <c r="N57" s="2">
        <f t="shared" si="2"/>
        <v>123274800</v>
      </c>
      <c r="O57" s="2">
        <f t="shared" si="3"/>
        <v>4.421875</v>
      </c>
      <c r="P57" s="2">
        <f t="shared" si="4"/>
        <v>11452613.800000001</v>
      </c>
      <c r="Q57" s="2">
        <f t="shared" si="5"/>
        <v>11.4526138</v>
      </c>
      <c r="R57" s="2">
        <v>237</v>
      </c>
      <c r="S57" s="2">
        <f t="shared" si="6"/>
        <v>613.82763</v>
      </c>
      <c r="T57" s="2">
        <f t="shared" si="7"/>
        <v>151680</v>
      </c>
      <c r="U57" s="2">
        <f t="shared" si="8"/>
        <v>6607560000</v>
      </c>
      <c r="V57" s="2">
        <v>182848.63336000001</v>
      </c>
      <c r="W57" s="2">
        <f t="shared" si="9"/>
        <v>55.732263448128002</v>
      </c>
      <c r="X57" s="2">
        <f t="shared" si="10"/>
        <v>34.630434066583845</v>
      </c>
      <c r="Y57" s="2">
        <f t="shared" si="11"/>
        <v>4.6456797090826871</v>
      </c>
      <c r="Z57" s="2">
        <f t="shared" si="12"/>
        <v>85.582842397635204</v>
      </c>
      <c r="AA57" s="2">
        <f t="shared" si="13"/>
        <v>0.44297008438525914</v>
      </c>
      <c r="AB57" s="2">
        <f t="shared" si="14"/>
        <v>1.5282650428149143</v>
      </c>
      <c r="AC57" s="2">
        <v>168</v>
      </c>
      <c r="AD57" s="2">
        <f t="shared" si="15"/>
        <v>0.50942168093830476</v>
      </c>
      <c r="AE57" s="2">
        <v>261.78300000000002</v>
      </c>
      <c r="AF57" s="2">
        <f t="shared" si="16"/>
        <v>53.597173144876322</v>
      </c>
      <c r="AG57" s="2">
        <f t="shared" si="17"/>
        <v>0.68311685552852786</v>
      </c>
      <c r="AH57" s="2">
        <f t="shared" si="18"/>
        <v>9.1027440615964905E-2</v>
      </c>
      <c r="AI57" s="2">
        <f t="shared" si="19"/>
        <v>4443109800</v>
      </c>
      <c r="AJ57" s="2">
        <f t="shared" si="20"/>
        <v>125814960</v>
      </c>
      <c r="AK57" s="2">
        <f t="shared" si="21"/>
        <v>125.81496</v>
      </c>
      <c r="AL57" s="2" t="s">
        <v>580</v>
      </c>
      <c r="AM57" s="2" t="s">
        <v>135</v>
      </c>
      <c r="AN57" s="2" t="s">
        <v>135</v>
      </c>
      <c r="AO57" s="2" t="s">
        <v>581</v>
      </c>
      <c r="AP57" s="2" t="s">
        <v>582</v>
      </c>
      <c r="AQ57" s="2" t="s">
        <v>435</v>
      </c>
      <c r="AR57" s="2" t="s">
        <v>583</v>
      </c>
      <c r="AS57" s="2">
        <v>3</v>
      </c>
      <c r="AT57" s="2" t="s">
        <v>584</v>
      </c>
      <c r="AU57" s="2" t="s">
        <v>585</v>
      </c>
      <c r="AV57" s="2">
        <v>6</v>
      </c>
      <c r="AW57" s="5">
        <v>67</v>
      </c>
      <c r="AX57" s="5">
        <v>32</v>
      </c>
      <c r="AY57" s="5">
        <v>1</v>
      </c>
      <c r="AZ57" s="5">
        <v>2</v>
      </c>
      <c r="BA57" s="5">
        <v>0.2</v>
      </c>
      <c r="BB57" s="5">
        <v>0.3</v>
      </c>
      <c r="BC57" s="5">
        <v>0.7</v>
      </c>
      <c r="BD57" s="5">
        <v>0.1</v>
      </c>
      <c r="BE57" s="5">
        <v>0.3</v>
      </c>
      <c r="BF57" s="5">
        <v>10.5</v>
      </c>
      <c r="BG57" s="5">
        <v>0.3</v>
      </c>
      <c r="BH57" s="2">
        <v>0</v>
      </c>
      <c r="BI57" s="2">
        <v>0</v>
      </c>
      <c r="BJ57" s="2">
        <v>0</v>
      </c>
      <c r="BK57" s="5">
        <v>20</v>
      </c>
      <c r="BL57" s="5">
        <v>65.8</v>
      </c>
      <c r="BM57" s="2">
        <v>0</v>
      </c>
      <c r="BN57" s="2">
        <v>0</v>
      </c>
      <c r="BO57" s="5">
        <v>26608</v>
      </c>
      <c r="BP57" s="5">
        <v>3858</v>
      </c>
      <c r="BQ57" s="5">
        <v>44</v>
      </c>
      <c r="BR57" s="5">
        <v>6</v>
      </c>
      <c r="BS57" s="5">
        <v>0.13</v>
      </c>
      <c r="BT57" s="5">
        <v>0.02</v>
      </c>
      <c r="BU57" s="5">
        <v>47080</v>
      </c>
      <c r="BV57" s="5">
        <v>77</v>
      </c>
      <c r="BW57" s="5">
        <v>0.22</v>
      </c>
      <c r="BX57" s="5">
        <v>985741</v>
      </c>
      <c r="BY57" s="5">
        <v>19608</v>
      </c>
      <c r="BZ57" s="5">
        <v>1619</v>
      </c>
      <c r="CA57" s="5">
        <v>32</v>
      </c>
      <c r="CB57" s="5">
        <v>4.24</v>
      </c>
      <c r="CC57" s="5">
        <v>0.09</v>
      </c>
      <c r="CD57" s="5">
        <v>2</v>
      </c>
      <c r="CE57" s="5">
        <v>7</v>
      </c>
      <c r="CF57" s="5">
        <v>81</v>
      </c>
      <c r="CG57" s="5">
        <v>55</v>
      </c>
      <c r="CH57" s="5">
        <v>11</v>
      </c>
      <c r="CI57" s="5">
        <v>1</v>
      </c>
      <c r="CJ57" s="5">
        <v>3</v>
      </c>
      <c r="CK57" s="2">
        <v>0</v>
      </c>
      <c r="CL57" s="2">
        <v>0</v>
      </c>
      <c r="CM57" s="2">
        <v>0</v>
      </c>
      <c r="CN57" s="2">
        <v>0</v>
      </c>
      <c r="CO57" s="2">
        <v>0</v>
      </c>
      <c r="CP57" s="2">
        <v>0</v>
      </c>
      <c r="CQ57" s="5">
        <v>4</v>
      </c>
      <c r="CR57" s="5">
        <v>35</v>
      </c>
      <c r="CS57" s="5">
        <v>0.73126999999999998</v>
      </c>
      <c r="CT57" s="5">
        <v>0.39938000000000001</v>
      </c>
      <c r="CU57" s="2" t="s">
        <v>143</v>
      </c>
    </row>
    <row r="58" spans="1:99" s="2" customFormat="1" x14ac:dyDescent="0.25">
      <c r="A58" s="2" t="s">
        <v>586</v>
      </c>
      <c r="B58" s="2" t="s">
        <v>587</v>
      </c>
      <c r="C58" s="2" t="s">
        <v>588</v>
      </c>
      <c r="D58" s="2">
        <v>1973</v>
      </c>
      <c r="E58" s="2">
        <f t="shared" si="22"/>
        <v>42</v>
      </c>
      <c r="F58" s="2">
        <v>196</v>
      </c>
      <c r="G58" s="2">
        <v>205</v>
      </c>
      <c r="H58" s="2">
        <v>211000</v>
      </c>
      <c r="I58" s="2">
        <v>294800</v>
      </c>
      <c r="J58" s="2">
        <v>92600</v>
      </c>
      <c r="K58" s="2">
        <v>294800</v>
      </c>
      <c r="L58" s="2">
        <f t="shared" si="1"/>
        <v>12841458520</v>
      </c>
      <c r="M58" s="2">
        <v>2160</v>
      </c>
      <c r="N58" s="2">
        <f t="shared" si="2"/>
        <v>94089600</v>
      </c>
      <c r="O58" s="2">
        <f t="shared" si="3"/>
        <v>3.375</v>
      </c>
      <c r="P58" s="2">
        <f t="shared" si="4"/>
        <v>8741217.5999999996</v>
      </c>
      <c r="Q58" s="2">
        <f t="shared" si="5"/>
        <v>8.7412176000000006</v>
      </c>
      <c r="R58" s="2">
        <v>342</v>
      </c>
      <c r="S58" s="2">
        <f t="shared" si="6"/>
        <v>885.77657999999997</v>
      </c>
      <c r="T58" s="2">
        <f t="shared" si="7"/>
        <v>218880</v>
      </c>
      <c r="U58" s="2">
        <f t="shared" si="8"/>
        <v>9534960000</v>
      </c>
      <c r="V58" s="2">
        <v>183998.25576999999</v>
      </c>
      <c r="W58" s="2">
        <f t="shared" si="9"/>
        <v>56.08266835869599</v>
      </c>
      <c r="X58" s="2">
        <f t="shared" si="10"/>
        <v>34.848165653303383</v>
      </c>
      <c r="Y58" s="2">
        <f t="shared" si="11"/>
        <v>5.3510325670490833</v>
      </c>
      <c r="Z58" s="2">
        <f t="shared" si="12"/>
        <v>136.48116816311261</v>
      </c>
      <c r="AA58" s="2">
        <f t="shared" si="13"/>
        <v>0.49100461030951353</v>
      </c>
      <c r="AB58" s="2">
        <f t="shared" si="14"/>
        <v>2.0889974718843769</v>
      </c>
      <c r="AC58" s="2">
        <v>196</v>
      </c>
      <c r="AD58" s="2">
        <f t="shared" si="15"/>
        <v>0.69633249062812563</v>
      </c>
      <c r="AE58" s="2">
        <v>464.35899999999998</v>
      </c>
      <c r="AF58" s="2">
        <f t="shared" si="16"/>
        <v>101.33333333333333</v>
      </c>
      <c r="AG58" s="2">
        <f t="shared" si="17"/>
        <v>1.2469452017153473</v>
      </c>
      <c r="AH58" s="2">
        <f t="shared" si="18"/>
        <v>7.6529492389125264E-2</v>
      </c>
      <c r="AI58" s="2">
        <f t="shared" si="19"/>
        <v>4033646740</v>
      </c>
      <c r="AJ58" s="2">
        <f t="shared" si="20"/>
        <v>114220248</v>
      </c>
      <c r="AK58" s="2">
        <f t="shared" si="21"/>
        <v>114.220248</v>
      </c>
      <c r="AL58" s="2" t="s">
        <v>589</v>
      </c>
      <c r="AM58" s="2" t="s">
        <v>135</v>
      </c>
      <c r="AN58" s="2" t="s">
        <v>590</v>
      </c>
      <c r="AO58" s="2" t="s">
        <v>591</v>
      </c>
      <c r="AP58" s="2" t="s">
        <v>592</v>
      </c>
      <c r="AQ58" s="2" t="s">
        <v>435</v>
      </c>
      <c r="AR58" s="2" t="s">
        <v>593</v>
      </c>
      <c r="AS58" s="2">
        <v>2</v>
      </c>
      <c r="AT58" s="2" t="s">
        <v>594</v>
      </c>
      <c r="AU58" s="2" t="s">
        <v>595</v>
      </c>
      <c r="AV58" s="2">
        <v>6</v>
      </c>
      <c r="AW58" s="5">
        <v>61</v>
      </c>
      <c r="AX58" s="5">
        <v>37</v>
      </c>
      <c r="AY58" s="5">
        <v>2</v>
      </c>
      <c r="AZ58" s="5">
        <v>1.2</v>
      </c>
      <c r="BA58" s="5">
        <v>0.2</v>
      </c>
      <c r="BB58" s="5">
        <v>0.2</v>
      </c>
      <c r="BC58" s="5">
        <v>2.1</v>
      </c>
      <c r="BD58" s="5">
        <v>0.1</v>
      </c>
      <c r="BE58" s="5">
        <v>0.5</v>
      </c>
      <c r="BF58" s="5">
        <v>23.3</v>
      </c>
      <c r="BG58" s="5">
        <v>0.5</v>
      </c>
      <c r="BH58" s="5">
        <v>0.1</v>
      </c>
      <c r="BI58" s="2">
        <v>0</v>
      </c>
      <c r="BJ58" s="2">
        <v>0</v>
      </c>
      <c r="BK58" s="5">
        <v>29.3</v>
      </c>
      <c r="BL58" s="5">
        <v>42.3</v>
      </c>
      <c r="BM58" s="2">
        <v>0</v>
      </c>
      <c r="BN58" s="5">
        <v>0.1</v>
      </c>
      <c r="BO58" s="5">
        <v>49072</v>
      </c>
      <c r="BP58" s="5">
        <v>8401</v>
      </c>
      <c r="BQ58" s="5">
        <v>53</v>
      </c>
      <c r="BR58" s="5">
        <v>9</v>
      </c>
      <c r="BS58" s="5">
        <v>0.13</v>
      </c>
      <c r="BT58" s="5">
        <v>0.02</v>
      </c>
      <c r="BU58" s="5">
        <v>81833</v>
      </c>
      <c r="BV58" s="5">
        <v>88</v>
      </c>
      <c r="BW58" s="5">
        <v>0.22</v>
      </c>
      <c r="BX58" s="5">
        <v>1317127</v>
      </c>
      <c r="BY58" s="5">
        <v>48081</v>
      </c>
      <c r="BZ58" s="5">
        <v>1415</v>
      </c>
      <c r="CA58" s="5">
        <v>52</v>
      </c>
      <c r="CB58" s="5">
        <v>3.19</v>
      </c>
      <c r="CC58" s="5">
        <v>0.12</v>
      </c>
      <c r="CD58" s="5">
        <v>8</v>
      </c>
      <c r="CE58" s="5">
        <v>14</v>
      </c>
      <c r="CF58" s="5">
        <v>71</v>
      </c>
      <c r="CG58" s="5">
        <v>45</v>
      </c>
      <c r="CH58" s="5">
        <v>14</v>
      </c>
      <c r="CI58" s="5">
        <v>2</v>
      </c>
      <c r="CJ58" s="5">
        <v>8</v>
      </c>
      <c r="CK58" s="2">
        <v>0</v>
      </c>
      <c r="CL58" s="2">
        <v>0</v>
      </c>
      <c r="CM58" s="2">
        <v>0</v>
      </c>
      <c r="CN58" s="2">
        <v>0</v>
      </c>
      <c r="CO58" s="2">
        <v>0</v>
      </c>
      <c r="CP58" s="2">
        <v>0</v>
      </c>
      <c r="CQ58" s="5">
        <v>4</v>
      </c>
      <c r="CR58" s="5">
        <v>33</v>
      </c>
      <c r="CS58" s="5">
        <v>0.77168000000000003</v>
      </c>
      <c r="CT58" s="5">
        <v>0.43817</v>
      </c>
      <c r="CU58" s="2" t="s">
        <v>143</v>
      </c>
    </row>
    <row r="59" spans="1:99" s="2" customFormat="1" x14ac:dyDescent="0.25">
      <c r="A59" s="2" t="s">
        <v>596</v>
      </c>
      <c r="B59" s="2" t="s">
        <v>597</v>
      </c>
      <c r="C59" s="2" t="s">
        <v>598</v>
      </c>
      <c r="D59" s="2">
        <v>1974</v>
      </c>
      <c r="E59" s="2">
        <f t="shared" si="22"/>
        <v>41</v>
      </c>
      <c r="F59" s="2">
        <v>81</v>
      </c>
      <c r="G59" s="2">
        <v>93</v>
      </c>
      <c r="H59" s="2">
        <v>61500</v>
      </c>
      <c r="I59" s="2">
        <v>134800</v>
      </c>
      <c r="J59" s="2">
        <v>81700</v>
      </c>
      <c r="K59" s="2">
        <v>134800</v>
      </c>
      <c r="L59" s="2">
        <f t="shared" si="1"/>
        <v>5871874520</v>
      </c>
      <c r="M59" s="2">
        <v>3387</v>
      </c>
      <c r="N59" s="2">
        <f t="shared" si="2"/>
        <v>147537720</v>
      </c>
      <c r="O59" s="2">
        <f t="shared" si="3"/>
        <v>5.2921875000000007</v>
      </c>
      <c r="P59" s="2">
        <f t="shared" si="4"/>
        <v>13706714.82</v>
      </c>
      <c r="Q59" s="2">
        <f t="shared" si="5"/>
        <v>13.70671482</v>
      </c>
      <c r="R59" s="2">
        <v>123</v>
      </c>
      <c r="S59" s="2">
        <f t="shared" si="6"/>
        <v>318.56876999999997</v>
      </c>
      <c r="T59" s="2">
        <f t="shared" si="7"/>
        <v>78720</v>
      </c>
      <c r="U59" s="2">
        <f t="shared" si="8"/>
        <v>3429240000</v>
      </c>
      <c r="V59" s="2">
        <v>334951.18809000001</v>
      </c>
      <c r="W59" s="2">
        <f t="shared" si="9"/>
        <v>102.093122129832</v>
      </c>
      <c r="X59" s="2">
        <f t="shared" si="10"/>
        <v>63.437745317117468</v>
      </c>
      <c r="Y59" s="2">
        <f t="shared" si="11"/>
        <v>7.7790164147889902</v>
      </c>
      <c r="Z59" s="2">
        <f t="shared" si="12"/>
        <v>39.799140992554314</v>
      </c>
      <c r="AA59" s="2">
        <f t="shared" si="13"/>
        <v>1.013076675739047</v>
      </c>
      <c r="AB59" s="2">
        <f t="shared" si="14"/>
        <v>1.4740422589834932</v>
      </c>
      <c r="AC59" s="2">
        <v>81</v>
      </c>
      <c r="AD59" s="2">
        <f t="shared" si="15"/>
        <v>0.49134741966116435</v>
      </c>
      <c r="AE59" s="2">
        <v>180.47900000000001</v>
      </c>
      <c r="AF59" s="2">
        <f t="shared" si="16"/>
        <v>23.241806908768822</v>
      </c>
      <c r="AG59" s="2">
        <f t="shared" si="17"/>
        <v>0.29038060994936571</v>
      </c>
      <c r="AH59" s="2">
        <f t="shared" si="18"/>
        <v>0.13601262059054223</v>
      </c>
      <c r="AI59" s="2">
        <f t="shared" si="19"/>
        <v>3558843830</v>
      </c>
      <c r="AJ59" s="2">
        <f t="shared" si="20"/>
        <v>100775316</v>
      </c>
      <c r="AK59" s="2">
        <f t="shared" si="21"/>
        <v>100.775316</v>
      </c>
      <c r="AL59" s="2" t="s">
        <v>599</v>
      </c>
      <c r="AM59" s="2" t="s">
        <v>600</v>
      </c>
      <c r="AN59" s="2" t="s">
        <v>601</v>
      </c>
      <c r="AO59" s="2" t="s">
        <v>602</v>
      </c>
      <c r="AP59" s="2" t="s">
        <v>603</v>
      </c>
      <c r="AQ59" s="2" t="s">
        <v>248</v>
      </c>
      <c r="AR59" s="2" t="s">
        <v>604</v>
      </c>
      <c r="AS59" s="2">
        <v>1</v>
      </c>
      <c r="AT59" s="2" t="s">
        <v>605</v>
      </c>
      <c r="AU59" s="2" t="s">
        <v>606</v>
      </c>
      <c r="AV59" s="2">
        <v>6</v>
      </c>
      <c r="AW59" s="5">
        <v>86</v>
      </c>
      <c r="AX59" s="5">
        <v>13</v>
      </c>
      <c r="AY59" s="2">
        <v>0</v>
      </c>
      <c r="AZ59" s="5">
        <v>2.5</v>
      </c>
      <c r="BA59" s="5">
        <v>1</v>
      </c>
      <c r="BB59" s="5">
        <v>2.7</v>
      </c>
      <c r="BC59" s="5">
        <v>9.1999999999999993</v>
      </c>
      <c r="BD59" s="5">
        <v>2.9</v>
      </c>
      <c r="BE59" s="5">
        <v>4.0999999999999996</v>
      </c>
      <c r="BF59" s="5">
        <v>24.1</v>
      </c>
      <c r="BG59" s="5">
        <v>0.4</v>
      </c>
      <c r="BH59" s="5">
        <v>0.1</v>
      </c>
      <c r="BI59" s="2">
        <v>0</v>
      </c>
      <c r="BJ59" s="2">
        <v>0</v>
      </c>
      <c r="BK59" s="5">
        <v>15.3</v>
      </c>
      <c r="BL59" s="5">
        <v>37.4</v>
      </c>
      <c r="BM59" s="2">
        <v>0</v>
      </c>
      <c r="BN59" s="5">
        <v>0.2</v>
      </c>
      <c r="BO59" s="5">
        <v>20309</v>
      </c>
      <c r="BP59" s="5">
        <v>3849</v>
      </c>
      <c r="BQ59" s="5">
        <v>41</v>
      </c>
      <c r="BR59" s="5">
        <v>8</v>
      </c>
      <c r="BS59" s="5">
        <v>0.13</v>
      </c>
      <c r="BT59" s="5">
        <v>0.02</v>
      </c>
      <c r="BU59" s="5">
        <v>38253</v>
      </c>
      <c r="BV59" s="5">
        <v>77</v>
      </c>
      <c r="BW59" s="5">
        <v>0.25</v>
      </c>
      <c r="BX59" s="5">
        <v>815801</v>
      </c>
      <c r="BY59" s="5">
        <v>27077</v>
      </c>
      <c r="BZ59" s="5">
        <v>1648</v>
      </c>
      <c r="CA59" s="5">
        <v>55</v>
      </c>
      <c r="CB59" s="5">
        <v>5.07</v>
      </c>
      <c r="CC59" s="5">
        <v>0.18</v>
      </c>
      <c r="CD59" s="5">
        <v>45</v>
      </c>
      <c r="CE59" s="5">
        <v>60</v>
      </c>
      <c r="CF59" s="5">
        <v>40</v>
      </c>
      <c r="CG59" s="5">
        <v>26</v>
      </c>
      <c r="CH59" s="5">
        <v>12</v>
      </c>
      <c r="CI59" s="5">
        <v>2</v>
      </c>
      <c r="CJ59" s="5">
        <v>5</v>
      </c>
      <c r="CK59" s="2">
        <v>0</v>
      </c>
      <c r="CL59" s="2">
        <v>0</v>
      </c>
      <c r="CM59" s="2">
        <v>0</v>
      </c>
      <c r="CN59" s="2">
        <v>0</v>
      </c>
      <c r="CO59" s="2">
        <v>0</v>
      </c>
      <c r="CP59" s="2">
        <v>0</v>
      </c>
      <c r="CQ59" s="5">
        <v>2</v>
      </c>
      <c r="CR59" s="5">
        <v>9</v>
      </c>
      <c r="CS59" s="5">
        <v>0.60879000000000005</v>
      </c>
      <c r="CT59" s="5">
        <v>0.25346000000000002</v>
      </c>
      <c r="CU59" s="2" t="s">
        <v>143</v>
      </c>
    </row>
    <row r="60" spans="1:99" s="2" customFormat="1" x14ac:dyDescent="0.25">
      <c r="A60" s="2" t="s">
        <v>607</v>
      </c>
      <c r="C60" s="2" t="s">
        <v>608</v>
      </c>
      <c r="D60" s="2">
        <v>1982</v>
      </c>
      <c r="E60" s="2">
        <f t="shared" si="22"/>
        <v>33</v>
      </c>
      <c r="F60" s="2">
        <v>0</v>
      </c>
      <c r="G60" s="2">
        <v>57.6</v>
      </c>
      <c r="H60" s="2">
        <v>74225</v>
      </c>
      <c r="I60" s="2">
        <v>15386</v>
      </c>
      <c r="J60" s="2">
        <v>3570</v>
      </c>
      <c r="K60" s="2">
        <v>15386</v>
      </c>
      <c r="L60" s="2">
        <f t="shared" si="1"/>
        <v>670212621.39999998</v>
      </c>
      <c r="M60" s="2">
        <v>272.65777563</v>
      </c>
      <c r="N60" s="2">
        <f t="shared" si="2"/>
        <v>11876972.706442799</v>
      </c>
      <c r="O60" s="2">
        <f t="shared" si="3"/>
        <v>0.42602777442187501</v>
      </c>
      <c r="P60" s="2">
        <f t="shared" si="4"/>
        <v>1103407.8458860219</v>
      </c>
      <c r="Q60" s="2">
        <f t="shared" si="5"/>
        <v>1.1034078458860219</v>
      </c>
      <c r="R60" s="2">
        <v>18074</v>
      </c>
      <c r="S60" s="2">
        <f t="shared" si="6"/>
        <v>46811.479259999993</v>
      </c>
      <c r="T60" s="2">
        <f t="shared" si="7"/>
        <v>11567360</v>
      </c>
      <c r="U60" s="2">
        <f t="shared" si="8"/>
        <v>503903120000</v>
      </c>
      <c r="V60" s="2">
        <v>50127.704772999998</v>
      </c>
      <c r="W60" s="2">
        <f t="shared" si="9"/>
        <v>15.278924414810398</v>
      </c>
      <c r="X60" s="2">
        <f t="shared" si="10"/>
        <v>9.4938865177775629</v>
      </c>
      <c r="Y60" s="2">
        <f t="shared" si="11"/>
        <v>4.1031712184094093</v>
      </c>
      <c r="Z60" s="2">
        <f t="shared" si="12"/>
        <v>56.429583359776139</v>
      </c>
      <c r="AA60" s="2">
        <f t="shared" si="13"/>
        <v>3.4697042193234524</v>
      </c>
      <c r="AB60" s="2" t="e">
        <f t="shared" si="14"/>
        <v>#DIV/0!</v>
      </c>
      <c r="AC60" s="2">
        <v>0</v>
      </c>
      <c r="AD60" s="2" t="e">
        <f t="shared" si="15"/>
        <v>#DIV/0!</v>
      </c>
      <c r="AE60" s="2">
        <v>58.822899999999997</v>
      </c>
      <c r="AF60" s="2">
        <f t="shared" si="16"/>
        <v>42424.464049384202</v>
      </c>
      <c r="AG60" s="2">
        <f t="shared" si="17"/>
        <v>1.4511069193389456</v>
      </c>
      <c r="AH60" s="2">
        <f t="shared" si="18"/>
        <v>0.2505738463366069</v>
      </c>
      <c r="AI60" s="2">
        <f t="shared" si="19"/>
        <v>155508843</v>
      </c>
      <c r="AJ60" s="2">
        <f t="shared" si="20"/>
        <v>4403523.5999999996</v>
      </c>
      <c r="AK60" s="2">
        <f t="shared" si="21"/>
        <v>4.4035235999999998</v>
      </c>
      <c r="AL60" s="2" t="s">
        <v>609</v>
      </c>
      <c r="AM60" s="2" t="s">
        <v>135</v>
      </c>
      <c r="AN60" s="2" t="s">
        <v>135</v>
      </c>
      <c r="AO60" s="2" t="s">
        <v>610</v>
      </c>
      <c r="AP60" s="2" t="s">
        <v>611</v>
      </c>
      <c r="AQ60" s="2" t="s">
        <v>272</v>
      </c>
      <c r="AR60" s="2" t="s">
        <v>394</v>
      </c>
      <c r="AS60" s="2">
        <v>1</v>
      </c>
      <c r="AT60" s="2" t="s">
        <v>612</v>
      </c>
      <c r="AU60" s="2" t="s">
        <v>613</v>
      </c>
      <c r="AV60" s="2">
        <v>6</v>
      </c>
      <c r="AW60" s="5">
        <v>64</v>
      </c>
      <c r="AX60" s="5">
        <v>35</v>
      </c>
      <c r="AY60" s="5">
        <v>1</v>
      </c>
      <c r="AZ60" s="5">
        <v>1.2</v>
      </c>
      <c r="BA60" s="5">
        <v>0.2</v>
      </c>
      <c r="BB60" s="5">
        <v>0.1</v>
      </c>
      <c r="BC60" s="5">
        <v>0.4</v>
      </c>
      <c r="BD60" s="5">
        <v>0.1</v>
      </c>
      <c r="BE60" s="5">
        <v>0.2</v>
      </c>
      <c r="BF60" s="5">
        <v>16.5</v>
      </c>
      <c r="BG60" s="5">
        <v>0.7</v>
      </c>
      <c r="BH60" s="5">
        <v>0.1</v>
      </c>
      <c r="BI60" s="2">
        <v>0</v>
      </c>
      <c r="BJ60" s="2">
        <v>0</v>
      </c>
      <c r="BK60" s="5">
        <v>41.4</v>
      </c>
      <c r="BL60" s="5">
        <v>39.299999999999997</v>
      </c>
      <c r="BM60" s="2">
        <v>0</v>
      </c>
      <c r="BN60" s="2">
        <v>0</v>
      </c>
      <c r="BO60" s="5">
        <v>6731</v>
      </c>
      <c r="BP60" s="5">
        <v>902</v>
      </c>
      <c r="BQ60" s="5">
        <v>59</v>
      </c>
      <c r="BR60" s="5">
        <v>8</v>
      </c>
      <c r="BS60" s="5">
        <v>0.17</v>
      </c>
      <c r="BT60" s="5">
        <v>0.02</v>
      </c>
      <c r="BU60" s="5">
        <v>11704</v>
      </c>
      <c r="BV60" s="5">
        <v>103</v>
      </c>
      <c r="BW60" s="5">
        <v>0.28999999999999998</v>
      </c>
      <c r="BX60" s="5">
        <v>135297</v>
      </c>
      <c r="BY60" s="5">
        <v>6347</v>
      </c>
      <c r="BZ60" s="5">
        <v>1187</v>
      </c>
      <c r="CA60" s="5">
        <v>56</v>
      </c>
      <c r="CB60" s="5">
        <v>2.6</v>
      </c>
      <c r="CC60" s="5">
        <v>0.13</v>
      </c>
      <c r="CD60" s="5">
        <v>5</v>
      </c>
      <c r="CE60" s="5">
        <v>12</v>
      </c>
      <c r="CF60" s="5">
        <v>68</v>
      </c>
      <c r="CG60" s="5">
        <v>40</v>
      </c>
      <c r="CH60" s="5">
        <v>18</v>
      </c>
      <c r="CI60" s="5">
        <v>2</v>
      </c>
      <c r="CJ60" s="5">
        <v>5</v>
      </c>
      <c r="CK60" s="2">
        <v>0</v>
      </c>
      <c r="CL60" s="2">
        <v>0</v>
      </c>
      <c r="CM60" s="2">
        <v>0</v>
      </c>
      <c r="CN60" s="2">
        <v>0</v>
      </c>
      <c r="CO60" s="2">
        <v>0</v>
      </c>
      <c r="CP60" s="2">
        <v>0</v>
      </c>
      <c r="CQ60" s="5">
        <v>7</v>
      </c>
      <c r="CR60" s="5">
        <v>43</v>
      </c>
      <c r="CS60" s="5">
        <v>0.66335</v>
      </c>
      <c r="CT60" s="5">
        <v>0.74160000000000004</v>
      </c>
      <c r="CU60" s="2" t="s">
        <v>339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1"/>
  <sheetViews>
    <sheetView tabSelected="1" workbookViewId="0">
      <selection activeCell="D25" sqref="D25"/>
    </sheetView>
  </sheetViews>
  <sheetFormatPr defaultRowHeight="15" x14ac:dyDescent="0.25"/>
  <cols>
    <col min="2" max="2" width="57.5703125" bestFit="1" customWidth="1"/>
  </cols>
  <sheetData>
    <row r="1" spans="1:2" x14ac:dyDescent="0.25">
      <c r="A1">
        <v>1</v>
      </c>
      <c r="B1" s="2" t="s">
        <v>614</v>
      </c>
    </row>
    <row r="2" spans="1:2" x14ac:dyDescent="0.25">
      <c r="A2">
        <v>2</v>
      </c>
      <c r="B2" s="2" t="s">
        <v>615</v>
      </c>
    </row>
    <row r="3" spans="1:2" x14ac:dyDescent="0.25">
      <c r="A3">
        <v>3</v>
      </c>
      <c r="B3" s="2" t="s">
        <v>2</v>
      </c>
    </row>
    <row r="4" spans="1:2" x14ac:dyDescent="0.25">
      <c r="A4">
        <v>4</v>
      </c>
      <c r="B4" s="2" t="s">
        <v>616</v>
      </c>
    </row>
    <row r="5" spans="1:2" x14ac:dyDescent="0.25">
      <c r="A5">
        <v>5</v>
      </c>
      <c r="B5" s="2" t="s">
        <v>4</v>
      </c>
    </row>
    <row r="6" spans="1:2" x14ac:dyDescent="0.25">
      <c r="A6" s="1">
        <v>6</v>
      </c>
      <c r="B6" s="1" t="s">
        <v>617</v>
      </c>
    </row>
    <row r="7" spans="1:2" x14ac:dyDescent="0.25">
      <c r="A7">
        <v>7</v>
      </c>
      <c r="B7" s="2" t="s">
        <v>5</v>
      </c>
    </row>
    <row r="8" spans="1:2" x14ac:dyDescent="0.25">
      <c r="A8">
        <v>8</v>
      </c>
      <c r="B8" s="2" t="s">
        <v>6</v>
      </c>
    </row>
    <row r="9" spans="1:2" x14ac:dyDescent="0.25">
      <c r="A9">
        <v>9</v>
      </c>
      <c r="B9" s="2" t="s">
        <v>618</v>
      </c>
    </row>
    <row r="10" spans="1:2" x14ac:dyDescent="0.25">
      <c r="A10">
        <v>10</v>
      </c>
      <c r="B10" s="2" t="s">
        <v>619</v>
      </c>
    </row>
    <row r="11" spans="1:2" x14ac:dyDescent="0.25">
      <c r="A11">
        <v>11</v>
      </c>
      <c r="B11" s="2" t="s">
        <v>620</v>
      </c>
    </row>
    <row r="12" spans="1:2" x14ac:dyDescent="0.25">
      <c r="A12" s="1">
        <v>12</v>
      </c>
      <c r="B12" s="1" t="s">
        <v>621</v>
      </c>
    </row>
    <row r="13" spans="1:2" x14ac:dyDescent="0.25">
      <c r="A13" s="1">
        <v>13</v>
      </c>
      <c r="B13" s="1" t="s">
        <v>622</v>
      </c>
    </row>
    <row r="14" spans="1:2" x14ac:dyDescent="0.25">
      <c r="A14">
        <v>14</v>
      </c>
      <c r="B14" s="2" t="s">
        <v>9</v>
      </c>
    </row>
    <row r="15" spans="1:2" x14ac:dyDescent="0.25">
      <c r="A15">
        <v>15</v>
      </c>
      <c r="B15" s="2" t="s">
        <v>10</v>
      </c>
    </row>
    <row r="16" spans="1:2" x14ac:dyDescent="0.25">
      <c r="A16">
        <v>16</v>
      </c>
      <c r="B16" s="2" t="s">
        <v>623</v>
      </c>
    </row>
    <row r="17" spans="1:2" x14ac:dyDescent="0.25">
      <c r="A17">
        <v>17</v>
      </c>
      <c r="B17" s="2" t="s">
        <v>12</v>
      </c>
    </row>
    <row r="18" spans="1:2" x14ac:dyDescent="0.25">
      <c r="A18">
        <v>18</v>
      </c>
      <c r="B18" s="2" t="s">
        <v>624</v>
      </c>
    </row>
    <row r="19" spans="1:2" x14ac:dyDescent="0.25">
      <c r="A19">
        <v>19</v>
      </c>
      <c r="B19" s="2" t="s">
        <v>625</v>
      </c>
    </row>
    <row r="20" spans="1:2" x14ac:dyDescent="0.25">
      <c r="A20">
        <v>20</v>
      </c>
      <c r="B20" s="2" t="s">
        <v>626</v>
      </c>
    </row>
    <row r="21" spans="1:2" x14ac:dyDescent="0.25">
      <c r="A21">
        <v>21</v>
      </c>
      <c r="B21" s="2" t="s">
        <v>627</v>
      </c>
    </row>
    <row r="22" spans="1:2" x14ac:dyDescent="0.25">
      <c r="A22">
        <v>22</v>
      </c>
      <c r="B22" s="2" t="s">
        <v>628</v>
      </c>
    </row>
    <row r="23" spans="1:2" x14ac:dyDescent="0.25">
      <c r="A23">
        <v>23</v>
      </c>
      <c r="B23" s="2" t="s">
        <v>629</v>
      </c>
    </row>
    <row r="24" spans="1:2" x14ac:dyDescent="0.25">
      <c r="A24">
        <v>24</v>
      </c>
      <c r="B24" s="2" t="s">
        <v>630</v>
      </c>
    </row>
    <row r="25" spans="1:2" x14ac:dyDescent="0.25">
      <c r="A25">
        <v>25</v>
      </c>
      <c r="B25" s="2" t="s">
        <v>631</v>
      </c>
    </row>
    <row r="26" spans="1:2" x14ac:dyDescent="0.25">
      <c r="A26">
        <v>26</v>
      </c>
      <c r="B26" s="2" t="s">
        <v>632</v>
      </c>
    </row>
    <row r="27" spans="1:2" x14ac:dyDescent="0.25">
      <c r="A27" s="1">
        <v>27</v>
      </c>
      <c r="B27" s="1" t="s">
        <v>633</v>
      </c>
    </row>
    <row r="28" spans="1:2" x14ac:dyDescent="0.25">
      <c r="A28" s="1">
        <v>28</v>
      </c>
      <c r="B28" s="1" t="s">
        <v>634</v>
      </c>
    </row>
    <row r="29" spans="1:2" x14ac:dyDescent="0.25">
      <c r="A29">
        <v>29</v>
      </c>
      <c r="B29" s="2" t="s">
        <v>635</v>
      </c>
    </row>
    <row r="30" spans="1:2" x14ac:dyDescent="0.25">
      <c r="A30">
        <v>30</v>
      </c>
      <c r="B30" s="2" t="s">
        <v>22</v>
      </c>
    </row>
    <row r="31" spans="1:2" x14ac:dyDescent="0.25">
      <c r="A31">
        <v>31</v>
      </c>
      <c r="B31" s="2" t="s">
        <v>636</v>
      </c>
    </row>
    <row r="32" spans="1:2" x14ac:dyDescent="0.25">
      <c r="A32">
        <v>32</v>
      </c>
      <c r="B32" s="2" t="s">
        <v>24</v>
      </c>
    </row>
    <row r="33" spans="1:2" x14ac:dyDescent="0.25">
      <c r="A33">
        <v>33</v>
      </c>
      <c r="B33" s="2" t="s">
        <v>25</v>
      </c>
    </row>
    <row r="34" spans="1:2" x14ac:dyDescent="0.25">
      <c r="A34">
        <v>34</v>
      </c>
      <c r="B34" s="2" t="s">
        <v>26</v>
      </c>
    </row>
    <row r="35" spans="1:2" x14ac:dyDescent="0.25">
      <c r="A35">
        <v>35</v>
      </c>
      <c r="B35" s="2" t="s">
        <v>27</v>
      </c>
    </row>
    <row r="36" spans="1:2" x14ac:dyDescent="0.25">
      <c r="A36">
        <v>36</v>
      </c>
      <c r="B36" s="2" t="s">
        <v>28</v>
      </c>
    </row>
    <row r="37" spans="1:2" x14ac:dyDescent="0.25">
      <c r="A37">
        <v>37</v>
      </c>
      <c r="B37" s="2" t="s">
        <v>29</v>
      </c>
    </row>
    <row r="38" spans="1:2" x14ac:dyDescent="0.25">
      <c r="A38">
        <v>38</v>
      </c>
      <c r="B38" s="2" t="s">
        <v>30</v>
      </c>
    </row>
    <row r="39" spans="1:2" x14ac:dyDescent="0.25">
      <c r="A39">
        <v>39</v>
      </c>
      <c r="B39" s="2" t="s">
        <v>31</v>
      </c>
    </row>
    <row r="40" spans="1:2" x14ac:dyDescent="0.25">
      <c r="A40">
        <v>40</v>
      </c>
      <c r="B40" s="2" t="s">
        <v>32</v>
      </c>
    </row>
    <row r="41" spans="1:2" x14ac:dyDescent="0.25">
      <c r="A41">
        <v>41</v>
      </c>
      <c r="B41" s="2" t="s">
        <v>33</v>
      </c>
    </row>
    <row r="42" spans="1:2" x14ac:dyDescent="0.25">
      <c r="A42">
        <v>42</v>
      </c>
      <c r="B42" s="2" t="s">
        <v>637</v>
      </c>
    </row>
    <row r="43" spans="1:2" x14ac:dyDescent="0.25">
      <c r="A43">
        <v>43</v>
      </c>
      <c r="B43" s="2" t="s">
        <v>638</v>
      </c>
    </row>
    <row r="44" spans="1:2" x14ac:dyDescent="0.25">
      <c r="A44">
        <v>44</v>
      </c>
      <c r="B44" s="2" t="s">
        <v>639</v>
      </c>
    </row>
    <row r="45" spans="1:2" x14ac:dyDescent="0.25">
      <c r="A45" s="6">
        <v>45</v>
      </c>
      <c r="B45" s="6" t="s">
        <v>640</v>
      </c>
    </row>
    <row r="46" spans="1:2" x14ac:dyDescent="0.25">
      <c r="A46">
        <v>46</v>
      </c>
      <c r="B46" s="2" t="s">
        <v>36</v>
      </c>
    </row>
    <row r="47" spans="1:2" x14ac:dyDescent="0.25">
      <c r="A47">
        <v>47</v>
      </c>
      <c r="B47" s="2" t="s">
        <v>641</v>
      </c>
    </row>
    <row r="48" spans="1:2" x14ac:dyDescent="0.25">
      <c r="A48">
        <v>48</v>
      </c>
      <c r="B48" s="2" t="s">
        <v>37</v>
      </c>
    </row>
    <row r="49" spans="1:2" x14ac:dyDescent="0.25">
      <c r="A49">
        <v>49</v>
      </c>
      <c r="B49" s="2" t="s">
        <v>38</v>
      </c>
    </row>
    <row r="50" spans="1:2" x14ac:dyDescent="0.25">
      <c r="A50">
        <v>50</v>
      </c>
      <c r="B50" s="2" t="s">
        <v>39</v>
      </c>
    </row>
    <row r="51" spans="1:2" x14ac:dyDescent="0.25">
      <c r="A51">
        <v>51</v>
      </c>
      <c r="B51" s="2" t="s">
        <v>40</v>
      </c>
    </row>
    <row r="52" spans="1:2" x14ac:dyDescent="0.25">
      <c r="A52">
        <v>52</v>
      </c>
      <c r="B52" s="2" t="s">
        <v>642</v>
      </c>
    </row>
    <row r="53" spans="1:2" x14ac:dyDescent="0.25">
      <c r="A53">
        <v>53</v>
      </c>
      <c r="B53" s="2" t="s">
        <v>41</v>
      </c>
    </row>
    <row r="54" spans="1:2" x14ac:dyDescent="0.25">
      <c r="A54">
        <v>54</v>
      </c>
      <c r="B54" s="2" t="s">
        <v>42</v>
      </c>
    </row>
    <row r="55" spans="1:2" x14ac:dyDescent="0.25">
      <c r="A55">
        <v>55</v>
      </c>
      <c r="B55" s="2" t="s">
        <v>43</v>
      </c>
    </row>
    <row r="56" spans="1:2" x14ac:dyDescent="0.25">
      <c r="A56">
        <v>56</v>
      </c>
      <c r="B56" s="2" t="s">
        <v>44</v>
      </c>
    </row>
    <row r="57" spans="1:2" x14ac:dyDescent="0.25">
      <c r="A57">
        <v>57</v>
      </c>
      <c r="B57" s="2" t="s">
        <v>45</v>
      </c>
    </row>
    <row r="58" spans="1:2" x14ac:dyDescent="0.25">
      <c r="A58">
        <v>58</v>
      </c>
      <c r="B58" s="2" t="s">
        <v>46</v>
      </c>
    </row>
    <row r="59" spans="1:2" x14ac:dyDescent="0.25">
      <c r="A59">
        <v>59</v>
      </c>
      <c r="B59" s="2" t="s">
        <v>47</v>
      </c>
    </row>
    <row r="60" spans="1:2" x14ac:dyDescent="0.25">
      <c r="A60">
        <v>60</v>
      </c>
      <c r="B60" s="2" t="s">
        <v>48</v>
      </c>
    </row>
    <row r="61" spans="1:2" x14ac:dyDescent="0.25">
      <c r="A61">
        <v>61</v>
      </c>
      <c r="B61" s="2" t="s">
        <v>49</v>
      </c>
    </row>
    <row r="62" spans="1:2" x14ac:dyDescent="0.25">
      <c r="A62">
        <v>62</v>
      </c>
      <c r="B62" s="2" t="s">
        <v>50</v>
      </c>
    </row>
    <row r="63" spans="1:2" x14ac:dyDescent="0.25">
      <c r="A63">
        <v>63</v>
      </c>
      <c r="B63" s="2" t="s">
        <v>51</v>
      </c>
    </row>
    <row r="64" spans="1:2" x14ac:dyDescent="0.25">
      <c r="A64">
        <v>64</v>
      </c>
      <c r="B64" s="2" t="s">
        <v>52</v>
      </c>
    </row>
    <row r="65" spans="1:2" x14ac:dyDescent="0.25">
      <c r="A65">
        <v>65</v>
      </c>
      <c r="B65" s="2" t="s">
        <v>53</v>
      </c>
    </row>
    <row r="66" spans="1:2" x14ac:dyDescent="0.25">
      <c r="A66">
        <v>66</v>
      </c>
      <c r="B66" s="2" t="s">
        <v>54</v>
      </c>
    </row>
    <row r="67" spans="1:2" x14ac:dyDescent="0.25">
      <c r="A67">
        <v>67</v>
      </c>
      <c r="B67" s="2" t="s">
        <v>55</v>
      </c>
    </row>
    <row r="68" spans="1:2" x14ac:dyDescent="0.25">
      <c r="A68">
        <v>68</v>
      </c>
      <c r="B68" s="2" t="s">
        <v>56</v>
      </c>
    </row>
    <row r="69" spans="1:2" x14ac:dyDescent="0.25">
      <c r="A69">
        <v>69</v>
      </c>
      <c r="B69" s="2" t="s">
        <v>57</v>
      </c>
    </row>
    <row r="70" spans="1:2" x14ac:dyDescent="0.25">
      <c r="A70">
        <v>70</v>
      </c>
      <c r="B70" s="2" t="s">
        <v>58</v>
      </c>
    </row>
    <row r="71" spans="1:2" x14ac:dyDescent="0.25">
      <c r="A71">
        <v>71</v>
      </c>
      <c r="B71" s="2" t="s">
        <v>59</v>
      </c>
    </row>
    <row r="72" spans="1:2" x14ac:dyDescent="0.25">
      <c r="A72">
        <v>72</v>
      </c>
      <c r="B72" s="2" t="s">
        <v>60</v>
      </c>
    </row>
    <row r="73" spans="1:2" x14ac:dyDescent="0.25">
      <c r="A73">
        <v>73</v>
      </c>
      <c r="B73" s="2" t="s">
        <v>61</v>
      </c>
    </row>
    <row r="74" spans="1:2" x14ac:dyDescent="0.25">
      <c r="A74" s="1">
        <v>74</v>
      </c>
      <c r="B74" s="1" t="s">
        <v>643</v>
      </c>
    </row>
    <row r="75" spans="1:2" x14ac:dyDescent="0.25">
      <c r="A75">
        <v>75</v>
      </c>
      <c r="B75" s="2" t="s">
        <v>62</v>
      </c>
    </row>
    <row r="76" spans="1:2" x14ac:dyDescent="0.25">
      <c r="A76">
        <v>76</v>
      </c>
      <c r="B76" s="2" t="s">
        <v>63</v>
      </c>
    </row>
    <row r="77" spans="1:2" x14ac:dyDescent="0.25">
      <c r="A77">
        <v>77</v>
      </c>
      <c r="B77" s="2" t="s">
        <v>64</v>
      </c>
    </row>
    <row r="78" spans="1:2" x14ac:dyDescent="0.25">
      <c r="A78">
        <v>78</v>
      </c>
      <c r="B78" s="2" t="s">
        <v>65</v>
      </c>
    </row>
    <row r="79" spans="1:2" x14ac:dyDescent="0.25">
      <c r="A79">
        <v>79</v>
      </c>
      <c r="B79" s="2" t="s">
        <v>66</v>
      </c>
    </row>
    <row r="80" spans="1:2" x14ac:dyDescent="0.25">
      <c r="A80">
        <v>80</v>
      </c>
      <c r="B80" s="2" t="s">
        <v>67</v>
      </c>
    </row>
    <row r="81" spans="1:2" x14ac:dyDescent="0.25">
      <c r="A81">
        <v>81</v>
      </c>
      <c r="B81" s="2" t="s">
        <v>68</v>
      </c>
    </row>
    <row r="82" spans="1:2" x14ac:dyDescent="0.25">
      <c r="A82">
        <v>82</v>
      </c>
      <c r="B82" s="2" t="s">
        <v>69</v>
      </c>
    </row>
    <row r="83" spans="1:2" x14ac:dyDescent="0.25">
      <c r="A83">
        <v>83</v>
      </c>
      <c r="B83" s="2" t="s">
        <v>70</v>
      </c>
    </row>
    <row r="84" spans="1:2" x14ac:dyDescent="0.25">
      <c r="A84">
        <v>84</v>
      </c>
      <c r="B84" s="2" t="s">
        <v>71</v>
      </c>
    </row>
    <row r="85" spans="1:2" x14ac:dyDescent="0.25">
      <c r="A85">
        <v>85</v>
      </c>
      <c r="B85" s="2" t="s">
        <v>72</v>
      </c>
    </row>
    <row r="86" spans="1:2" x14ac:dyDescent="0.25">
      <c r="A86">
        <v>86</v>
      </c>
      <c r="B86" s="2" t="s">
        <v>73</v>
      </c>
    </row>
    <row r="87" spans="1:2" x14ac:dyDescent="0.25">
      <c r="A87">
        <v>87</v>
      </c>
      <c r="B87" s="2" t="s">
        <v>74</v>
      </c>
    </row>
    <row r="88" spans="1:2" x14ac:dyDescent="0.25">
      <c r="A88">
        <v>88</v>
      </c>
      <c r="B88" s="2" t="s">
        <v>75</v>
      </c>
    </row>
    <row r="89" spans="1:2" x14ac:dyDescent="0.25">
      <c r="A89">
        <v>89</v>
      </c>
      <c r="B89" s="2" t="s">
        <v>76</v>
      </c>
    </row>
    <row r="90" spans="1:2" x14ac:dyDescent="0.25">
      <c r="A90">
        <v>90</v>
      </c>
      <c r="B90" s="2" t="s">
        <v>77</v>
      </c>
    </row>
    <row r="91" spans="1:2" x14ac:dyDescent="0.25">
      <c r="A91">
        <v>91</v>
      </c>
      <c r="B91" s="2" t="s">
        <v>78</v>
      </c>
    </row>
    <row r="92" spans="1:2" x14ac:dyDescent="0.25">
      <c r="A92">
        <v>92</v>
      </c>
      <c r="B92" s="2" t="s">
        <v>79</v>
      </c>
    </row>
    <row r="93" spans="1:2" x14ac:dyDescent="0.25">
      <c r="A93">
        <v>93</v>
      </c>
      <c r="B93" s="2" t="s">
        <v>80</v>
      </c>
    </row>
    <row r="94" spans="1:2" x14ac:dyDescent="0.25">
      <c r="A94">
        <v>94</v>
      </c>
      <c r="B94" s="2" t="s">
        <v>81</v>
      </c>
    </row>
    <row r="95" spans="1:2" x14ac:dyDescent="0.25">
      <c r="A95">
        <v>95</v>
      </c>
      <c r="B95" s="2" t="s">
        <v>82</v>
      </c>
    </row>
    <row r="96" spans="1:2" x14ac:dyDescent="0.25">
      <c r="A96">
        <v>96</v>
      </c>
      <c r="B96" s="2" t="s">
        <v>83</v>
      </c>
    </row>
    <row r="97" spans="1:2" x14ac:dyDescent="0.25">
      <c r="A97">
        <v>97</v>
      </c>
      <c r="B97" s="2" t="s">
        <v>84</v>
      </c>
    </row>
    <row r="98" spans="1:2" x14ac:dyDescent="0.25">
      <c r="A98">
        <v>98</v>
      </c>
      <c r="B98" s="2" t="s">
        <v>85</v>
      </c>
    </row>
    <row r="99" spans="1:2" x14ac:dyDescent="0.25">
      <c r="A99">
        <v>99</v>
      </c>
      <c r="B99" s="2" t="s">
        <v>86</v>
      </c>
    </row>
    <row r="100" spans="1:2" x14ac:dyDescent="0.25">
      <c r="A100">
        <v>100</v>
      </c>
      <c r="B100" s="2" t="s">
        <v>87</v>
      </c>
    </row>
    <row r="101" spans="1:2" x14ac:dyDescent="0.25">
      <c r="A101">
        <v>101</v>
      </c>
      <c r="B101" s="2" t="s">
        <v>88</v>
      </c>
    </row>
    <row r="102" spans="1:2" x14ac:dyDescent="0.25">
      <c r="A102">
        <v>102</v>
      </c>
      <c r="B102" s="2" t="s">
        <v>89</v>
      </c>
    </row>
    <row r="103" spans="1:2" x14ac:dyDescent="0.25">
      <c r="A103">
        <v>103</v>
      </c>
      <c r="B103" s="2" t="s">
        <v>90</v>
      </c>
    </row>
    <row r="104" spans="1:2" x14ac:dyDescent="0.25">
      <c r="A104">
        <v>104</v>
      </c>
      <c r="B104" s="2" t="s">
        <v>91</v>
      </c>
    </row>
    <row r="105" spans="1:2" x14ac:dyDescent="0.25">
      <c r="A105">
        <v>105</v>
      </c>
      <c r="B105" s="2" t="s">
        <v>92</v>
      </c>
    </row>
    <row r="106" spans="1:2" x14ac:dyDescent="0.25">
      <c r="A106">
        <v>106</v>
      </c>
      <c r="B106" s="2" t="s">
        <v>93</v>
      </c>
    </row>
    <row r="107" spans="1:2" x14ac:dyDescent="0.25">
      <c r="A107">
        <v>107</v>
      </c>
      <c r="B107" s="2" t="s">
        <v>94</v>
      </c>
    </row>
    <row r="108" spans="1:2" x14ac:dyDescent="0.25">
      <c r="A108">
        <v>108</v>
      </c>
      <c r="B108" s="2" t="s">
        <v>95</v>
      </c>
    </row>
    <row r="109" spans="1:2" x14ac:dyDescent="0.25">
      <c r="A109">
        <v>109</v>
      </c>
      <c r="B109" s="2" t="s">
        <v>96</v>
      </c>
    </row>
    <row r="110" spans="1:2" x14ac:dyDescent="0.25">
      <c r="A110">
        <v>110</v>
      </c>
      <c r="B110" s="2" t="s">
        <v>97</v>
      </c>
    </row>
    <row r="111" spans="1:2" x14ac:dyDescent="0.25">
      <c r="A111">
        <v>111</v>
      </c>
      <c r="B111" s="2" t="s">
        <v>644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OH Reservoirs</vt:lpstr>
      <vt:lpstr>Headings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2017-04-14T15:45:55Z</dcterms:created>
  <dcterms:modified xsi:type="dcterms:W3CDTF">2017-04-14T15:48:10Z</dcterms:modified>
</cp:coreProperties>
</file>