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50" i="1" l="1"/>
  <c r="AK50" i="1" s="1"/>
  <c r="AI50" i="1"/>
  <c r="AF50" i="1"/>
  <c r="Z50" i="1"/>
  <c r="AD50" i="1" s="1"/>
  <c r="X50" i="1"/>
  <c r="W50" i="1"/>
  <c r="U50" i="1"/>
  <c r="T50" i="1"/>
  <c r="S50" i="1"/>
  <c r="Q50" i="1"/>
  <c r="P50" i="1"/>
  <c r="AH50" i="1" s="1"/>
  <c r="O50" i="1"/>
  <c r="Y50" i="1" s="1"/>
  <c r="N50" i="1"/>
  <c r="L50" i="1"/>
  <c r="E50" i="1"/>
  <c r="AK49" i="1"/>
  <c r="AJ49" i="1"/>
  <c r="AI49" i="1"/>
  <c r="AH49" i="1"/>
  <c r="AB49" i="1"/>
  <c r="X49" i="1"/>
  <c r="Y49" i="1" s="1"/>
  <c r="W49" i="1"/>
  <c r="AA49" i="1" s="1"/>
  <c r="U49" i="1"/>
  <c r="T49" i="1"/>
  <c r="AF49" i="1" s="1"/>
  <c r="S49" i="1"/>
  <c r="Q49" i="1"/>
  <c r="P49" i="1"/>
  <c r="O49" i="1"/>
  <c r="N49" i="1"/>
  <c r="L49" i="1"/>
  <c r="Z49" i="1" s="1"/>
  <c r="AD49" i="1" s="1"/>
  <c r="AJ48" i="1"/>
  <c r="AK48" i="1" s="1"/>
  <c r="AI48" i="1"/>
  <c r="AH48" i="1"/>
  <c r="AB48" i="1"/>
  <c r="X48" i="1"/>
  <c r="Y48" i="1" s="1"/>
  <c r="W48" i="1"/>
  <c r="U48" i="1"/>
  <c r="T48" i="1"/>
  <c r="AF48" i="1" s="1"/>
  <c r="S48" i="1"/>
  <c r="Q48" i="1"/>
  <c r="P48" i="1"/>
  <c r="O48" i="1"/>
  <c r="N48" i="1"/>
  <c r="L48" i="1"/>
  <c r="Z48" i="1" s="1"/>
  <c r="AG48" i="1" s="1"/>
  <c r="AJ47" i="1"/>
  <c r="AK47" i="1" s="1"/>
  <c r="AI47" i="1"/>
  <c r="AF47" i="1"/>
  <c r="Z47" i="1"/>
  <c r="X47" i="1"/>
  <c r="W47" i="1"/>
  <c r="U47" i="1"/>
  <c r="T47" i="1"/>
  <c r="S47" i="1"/>
  <c r="Q47" i="1"/>
  <c r="P47" i="1"/>
  <c r="AH47" i="1" s="1"/>
  <c r="O47" i="1"/>
  <c r="Y47" i="1" s="1"/>
  <c r="N47" i="1"/>
  <c r="L47" i="1"/>
  <c r="E47" i="1"/>
  <c r="AK46" i="1"/>
  <c r="AJ46" i="1"/>
  <c r="AI46" i="1"/>
  <c r="AH46" i="1"/>
  <c r="AA46" i="1"/>
  <c r="X46" i="1"/>
  <c r="Y46" i="1" s="1"/>
  <c r="W46" i="1"/>
  <c r="U46" i="1"/>
  <c r="T46" i="1"/>
  <c r="AF46" i="1" s="1"/>
  <c r="S46" i="1"/>
  <c r="Q46" i="1"/>
  <c r="P46" i="1"/>
  <c r="O46" i="1"/>
  <c r="N46" i="1"/>
  <c r="L46" i="1"/>
  <c r="E46" i="1"/>
  <c r="AJ45" i="1"/>
  <c r="AK45" i="1" s="1"/>
  <c r="AI45" i="1"/>
  <c r="Z45" i="1"/>
  <c r="X45" i="1"/>
  <c r="W45" i="1"/>
  <c r="U45" i="1"/>
  <c r="T45" i="1"/>
  <c r="AF45" i="1" s="1"/>
  <c r="S45" i="1"/>
  <c r="Q45" i="1"/>
  <c r="P45" i="1"/>
  <c r="AH45" i="1" s="1"/>
  <c r="O45" i="1"/>
  <c r="Y45" i="1" s="1"/>
  <c r="N45" i="1"/>
  <c r="L45" i="1"/>
  <c r="E45" i="1"/>
  <c r="AK44" i="1"/>
  <c r="AJ44" i="1"/>
  <c r="AI44" i="1"/>
  <c r="AH44" i="1"/>
  <c r="X44" i="1"/>
  <c r="Y44" i="1" s="1"/>
  <c r="W44" i="1"/>
  <c r="AA44" i="1" s="1"/>
  <c r="U44" i="1"/>
  <c r="T44" i="1"/>
  <c r="AF44" i="1" s="1"/>
  <c r="S44" i="1"/>
  <c r="Q44" i="1"/>
  <c r="P44" i="1"/>
  <c r="O44" i="1"/>
  <c r="N44" i="1"/>
  <c r="L44" i="1"/>
  <c r="Z44" i="1" s="1"/>
  <c r="AD44" i="1" s="1"/>
  <c r="E44" i="1"/>
  <c r="AJ43" i="1"/>
  <c r="AK43" i="1" s="1"/>
  <c r="AI43" i="1"/>
  <c r="AF43" i="1"/>
  <c r="Z43" i="1"/>
  <c r="AD43" i="1" s="1"/>
  <c r="X43" i="1"/>
  <c r="W43" i="1"/>
  <c r="U43" i="1"/>
  <c r="T43" i="1"/>
  <c r="S43" i="1"/>
  <c r="Q43" i="1"/>
  <c r="P43" i="1"/>
  <c r="AH43" i="1" s="1"/>
  <c r="O43" i="1"/>
  <c r="Y43" i="1" s="1"/>
  <c r="N43" i="1"/>
  <c r="L43" i="1"/>
  <c r="E43" i="1"/>
  <c r="AK42" i="1"/>
  <c r="AJ42" i="1"/>
  <c r="AI42" i="1"/>
  <c r="AH42" i="1"/>
  <c r="AB42" i="1"/>
  <c r="X42" i="1"/>
  <c r="Y42" i="1" s="1"/>
  <c r="W42" i="1"/>
  <c r="AA42" i="1" s="1"/>
  <c r="U42" i="1"/>
  <c r="T42" i="1"/>
  <c r="AF42" i="1" s="1"/>
  <c r="S42" i="1"/>
  <c r="Q42" i="1"/>
  <c r="P42" i="1"/>
  <c r="O42" i="1"/>
  <c r="N42" i="1"/>
  <c r="L42" i="1"/>
  <c r="Z42" i="1" s="1"/>
  <c r="AD42" i="1" s="1"/>
  <c r="E42" i="1"/>
  <c r="AJ41" i="1"/>
  <c r="AK41" i="1" s="1"/>
  <c r="AI41" i="1"/>
  <c r="AF41" i="1"/>
  <c r="AD41" i="1"/>
  <c r="Z41" i="1"/>
  <c r="X41" i="1"/>
  <c r="W41" i="1"/>
  <c r="AA41" i="1" s="1"/>
  <c r="U41" i="1"/>
  <c r="T41" i="1"/>
  <c r="S41" i="1"/>
  <c r="Q41" i="1"/>
  <c r="P41" i="1"/>
  <c r="AH41" i="1" s="1"/>
  <c r="O41" i="1"/>
  <c r="Y41" i="1" s="1"/>
  <c r="N41" i="1"/>
  <c r="L41" i="1"/>
  <c r="E41" i="1"/>
  <c r="AK40" i="1"/>
  <c r="AJ40" i="1"/>
  <c r="AI40" i="1"/>
  <c r="AH40" i="1"/>
  <c r="AB40" i="1"/>
  <c r="AA40" i="1"/>
  <c r="X40" i="1"/>
  <c r="Y40" i="1" s="1"/>
  <c r="W40" i="1"/>
  <c r="U40" i="1"/>
  <c r="T40" i="1"/>
  <c r="AF40" i="1" s="1"/>
  <c r="S40" i="1"/>
  <c r="Q40" i="1"/>
  <c r="P40" i="1"/>
  <c r="O40" i="1"/>
  <c r="N40" i="1"/>
  <c r="L40" i="1"/>
  <c r="Z40" i="1" s="1"/>
  <c r="AD40" i="1" s="1"/>
  <c r="E40" i="1"/>
  <c r="AJ39" i="1"/>
  <c r="AK39" i="1" s="1"/>
  <c r="AI39" i="1"/>
  <c r="AF39" i="1"/>
  <c r="Z39" i="1"/>
  <c r="X39" i="1"/>
  <c r="W39" i="1"/>
  <c r="U39" i="1"/>
  <c r="T39" i="1"/>
  <c r="S39" i="1"/>
  <c r="Q39" i="1"/>
  <c r="P39" i="1"/>
  <c r="AH39" i="1" s="1"/>
  <c r="O39" i="1"/>
  <c r="Y39" i="1" s="1"/>
  <c r="N39" i="1"/>
  <c r="L39" i="1"/>
  <c r="E39" i="1"/>
  <c r="AK38" i="1"/>
  <c r="AJ38" i="1"/>
  <c r="AI38" i="1"/>
  <c r="AH38" i="1"/>
  <c r="AA38" i="1"/>
  <c r="X38" i="1"/>
  <c r="Y38" i="1" s="1"/>
  <c r="W38" i="1"/>
  <c r="U38" i="1"/>
  <c r="T38" i="1"/>
  <c r="AF38" i="1" s="1"/>
  <c r="S38" i="1"/>
  <c r="Q38" i="1"/>
  <c r="P38" i="1"/>
  <c r="O38" i="1"/>
  <c r="N38" i="1"/>
  <c r="L38" i="1"/>
  <c r="E38" i="1"/>
  <c r="AJ37" i="1"/>
  <c r="AK37" i="1" s="1"/>
  <c r="AI37" i="1"/>
  <c r="Z37" i="1"/>
  <c r="X37" i="1"/>
  <c r="W37" i="1"/>
  <c r="U37" i="1"/>
  <c r="T37" i="1"/>
  <c r="AF37" i="1" s="1"/>
  <c r="S37" i="1"/>
  <c r="Q37" i="1"/>
  <c r="P37" i="1"/>
  <c r="AH37" i="1" s="1"/>
  <c r="O37" i="1"/>
  <c r="Y37" i="1" s="1"/>
  <c r="N37" i="1"/>
  <c r="L37" i="1"/>
  <c r="E37" i="1"/>
  <c r="AK36" i="1"/>
  <c r="AJ36" i="1"/>
  <c r="AI36" i="1"/>
  <c r="AH36" i="1"/>
  <c r="X36" i="1"/>
  <c r="Y36" i="1" s="1"/>
  <c r="W36" i="1"/>
  <c r="AA36" i="1" s="1"/>
  <c r="U36" i="1"/>
  <c r="T36" i="1"/>
  <c r="AF36" i="1" s="1"/>
  <c r="S36" i="1"/>
  <c r="Q36" i="1"/>
  <c r="P36" i="1"/>
  <c r="O36" i="1"/>
  <c r="N36" i="1"/>
  <c r="L36" i="1"/>
  <c r="Z36" i="1" s="1"/>
  <c r="AG36" i="1" s="1"/>
  <c r="E36" i="1"/>
  <c r="AJ35" i="1"/>
  <c r="AK35" i="1" s="1"/>
  <c r="AI35" i="1"/>
  <c r="AF35" i="1"/>
  <c r="Z35" i="1"/>
  <c r="AD35" i="1" s="1"/>
  <c r="X35" i="1"/>
  <c r="W35" i="1"/>
  <c r="U35" i="1"/>
  <c r="T35" i="1"/>
  <c r="S35" i="1"/>
  <c r="Q35" i="1"/>
  <c r="P35" i="1"/>
  <c r="AH35" i="1" s="1"/>
  <c r="O35" i="1"/>
  <c r="Y35" i="1" s="1"/>
  <c r="N35" i="1"/>
  <c r="L35" i="1"/>
  <c r="E35" i="1"/>
  <c r="AK34" i="1"/>
  <c r="AJ34" i="1"/>
  <c r="AI34" i="1"/>
  <c r="AH34" i="1"/>
  <c r="AB34" i="1"/>
  <c r="X34" i="1"/>
  <c r="Y34" i="1" s="1"/>
  <c r="W34" i="1"/>
  <c r="AA34" i="1" s="1"/>
  <c r="U34" i="1"/>
  <c r="T34" i="1"/>
  <c r="AF34" i="1" s="1"/>
  <c r="S34" i="1"/>
  <c r="Q34" i="1"/>
  <c r="P34" i="1"/>
  <c r="O34" i="1"/>
  <c r="N34" i="1"/>
  <c r="L34" i="1"/>
  <c r="Z34" i="1" s="1"/>
  <c r="AD34" i="1" s="1"/>
  <c r="E34" i="1"/>
  <c r="AJ33" i="1"/>
  <c r="AK33" i="1" s="1"/>
  <c r="AI33" i="1"/>
  <c r="AF33" i="1"/>
  <c r="AD33" i="1"/>
  <c r="Z33" i="1"/>
  <c r="X33" i="1"/>
  <c r="W33" i="1"/>
  <c r="AA33" i="1" s="1"/>
  <c r="U33" i="1"/>
  <c r="T33" i="1"/>
  <c r="S33" i="1"/>
  <c r="Q33" i="1"/>
  <c r="P33" i="1"/>
  <c r="AH33" i="1" s="1"/>
  <c r="O33" i="1"/>
  <c r="Y33" i="1" s="1"/>
  <c r="N33" i="1"/>
  <c r="L33" i="1"/>
  <c r="E33" i="1"/>
  <c r="AK32" i="1"/>
  <c r="AJ32" i="1"/>
  <c r="AI32" i="1"/>
  <c r="AH32" i="1"/>
  <c r="AB32" i="1"/>
  <c r="AA32" i="1"/>
  <c r="X32" i="1"/>
  <c r="Y32" i="1" s="1"/>
  <c r="W32" i="1"/>
  <c r="U32" i="1"/>
  <c r="T32" i="1"/>
  <c r="AF32" i="1" s="1"/>
  <c r="S32" i="1"/>
  <c r="Q32" i="1"/>
  <c r="P32" i="1"/>
  <c r="O32" i="1"/>
  <c r="N32" i="1"/>
  <c r="L32" i="1"/>
  <c r="Z32" i="1" s="1"/>
  <c r="AD32" i="1" s="1"/>
  <c r="E32" i="1"/>
  <c r="AJ31" i="1"/>
  <c r="AK31" i="1" s="1"/>
  <c r="AI31" i="1"/>
  <c r="AF31" i="1"/>
  <c r="Z31" i="1"/>
  <c r="X31" i="1"/>
  <c r="W31" i="1"/>
  <c r="U31" i="1"/>
  <c r="T31" i="1"/>
  <c r="S31" i="1"/>
  <c r="Q31" i="1"/>
  <c r="P31" i="1"/>
  <c r="AH31" i="1" s="1"/>
  <c r="O31" i="1"/>
  <c r="Y31" i="1" s="1"/>
  <c r="N31" i="1"/>
  <c r="L31" i="1"/>
  <c r="E31" i="1"/>
  <c r="AK30" i="1"/>
  <c r="AJ30" i="1"/>
  <c r="AI30" i="1"/>
  <c r="AH30" i="1"/>
  <c r="AA30" i="1"/>
  <c r="X30" i="1"/>
  <c r="Y30" i="1" s="1"/>
  <c r="W30" i="1"/>
  <c r="U30" i="1"/>
  <c r="T30" i="1"/>
  <c r="AF30" i="1" s="1"/>
  <c r="S30" i="1"/>
  <c r="Q30" i="1"/>
  <c r="P30" i="1"/>
  <c r="O30" i="1"/>
  <c r="N30" i="1"/>
  <c r="L30" i="1"/>
  <c r="E30" i="1"/>
  <c r="AJ29" i="1"/>
  <c r="AK29" i="1" s="1"/>
  <c r="AI29" i="1"/>
  <c r="Z29" i="1"/>
  <c r="X29" i="1"/>
  <c r="W29" i="1"/>
  <c r="U29" i="1"/>
  <c r="T29" i="1"/>
  <c r="AF29" i="1" s="1"/>
  <c r="S29" i="1"/>
  <c r="Q29" i="1"/>
  <c r="P29" i="1"/>
  <c r="AH29" i="1" s="1"/>
  <c r="O29" i="1"/>
  <c r="Y29" i="1" s="1"/>
  <c r="N29" i="1"/>
  <c r="L29" i="1"/>
  <c r="E29" i="1"/>
  <c r="AK28" i="1"/>
  <c r="AJ28" i="1"/>
  <c r="AI28" i="1"/>
  <c r="AH28" i="1"/>
  <c r="AG28" i="1"/>
  <c r="X28" i="1"/>
  <c r="Y28" i="1" s="1"/>
  <c r="W28" i="1"/>
  <c r="U28" i="1"/>
  <c r="T28" i="1"/>
  <c r="AF28" i="1" s="1"/>
  <c r="S28" i="1"/>
  <c r="Q28" i="1"/>
  <c r="P28" i="1"/>
  <c r="O28" i="1"/>
  <c r="N28" i="1"/>
  <c r="L28" i="1"/>
  <c r="Z28" i="1" s="1"/>
  <c r="E28" i="1"/>
  <c r="AJ27" i="1"/>
  <c r="AK27" i="1" s="1"/>
  <c r="AI27" i="1"/>
  <c r="AF27" i="1"/>
  <c r="Z27" i="1"/>
  <c r="AD27" i="1" s="1"/>
  <c r="X27" i="1"/>
  <c r="W27" i="1"/>
  <c r="U27" i="1"/>
  <c r="T27" i="1"/>
  <c r="S27" i="1"/>
  <c r="Q27" i="1"/>
  <c r="P27" i="1"/>
  <c r="AH27" i="1" s="1"/>
  <c r="O27" i="1"/>
  <c r="Y27" i="1" s="1"/>
  <c r="N27" i="1"/>
  <c r="L27" i="1"/>
  <c r="E27" i="1"/>
  <c r="AK26" i="1"/>
  <c r="AJ26" i="1"/>
  <c r="AI26" i="1"/>
  <c r="AH26" i="1"/>
  <c r="AB26" i="1"/>
  <c r="X26" i="1"/>
  <c r="Y26" i="1" s="1"/>
  <c r="W26" i="1"/>
  <c r="AA26" i="1" s="1"/>
  <c r="U26" i="1"/>
  <c r="T26" i="1"/>
  <c r="AF26" i="1" s="1"/>
  <c r="S26" i="1"/>
  <c r="Q26" i="1"/>
  <c r="P26" i="1"/>
  <c r="O26" i="1"/>
  <c r="N26" i="1"/>
  <c r="L26" i="1"/>
  <c r="Z26" i="1" s="1"/>
  <c r="AD26" i="1" s="1"/>
  <c r="E26" i="1"/>
  <c r="AJ25" i="1"/>
  <c r="AK25" i="1" s="1"/>
  <c r="AI25" i="1"/>
  <c r="AF25" i="1"/>
  <c r="AD25" i="1"/>
  <c r="Z25" i="1"/>
  <c r="X25" i="1"/>
  <c r="W25" i="1"/>
  <c r="AA25" i="1" s="1"/>
  <c r="U25" i="1"/>
  <c r="T25" i="1"/>
  <c r="S25" i="1"/>
  <c r="Q25" i="1"/>
  <c r="P25" i="1"/>
  <c r="AH25" i="1" s="1"/>
  <c r="O25" i="1"/>
  <c r="Y25" i="1" s="1"/>
  <c r="N25" i="1"/>
  <c r="L25" i="1"/>
  <c r="E25" i="1"/>
  <c r="AK24" i="1"/>
  <c r="AJ24" i="1"/>
  <c r="AI24" i="1"/>
  <c r="AH24" i="1"/>
  <c r="AB24" i="1"/>
  <c r="AA24" i="1"/>
  <c r="X24" i="1"/>
  <c r="Y24" i="1" s="1"/>
  <c r="W24" i="1"/>
  <c r="U24" i="1"/>
  <c r="T24" i="1"/>
  <c r="AF24" i="1" s="1"/>
  <c r="S24" i="1"/>
  <c r="Q24" i="1"/>
  <c r="P24" i="1"/>
  <c r="O24" i="1"/>
  <c r="N24" i="1"/>
  <c r="L24" i="1"/>
  <c r="Z24" i="1" s="1"/>
  <c r="AD24" i="1" s="1"/>
  <c r="E24" i="1"/>
  <c r="AJ23" i="1"/>
  <c r="AK23" i="1" s="1"/>
  <c r="AI23" i="1"/>
  <c r="AF23" i="1"/>
  <c r="Z23" i="1"/>
  <c r="X23" i="1"/>
  <c r="W23" i="1"/>
  <c r="U23" i="1"/>
  <c r="T23" i="1"/>
  <c r="S23" i="1"/>
  <c r="Q23" i="1"/>
  <c r="P23" i="1"/>
  <c r="O23" i="1"/>
  <c r="Y23" i="1" s="1"/>
  <c r="N23" i="1"/>
  <c r="L23" i="1"/>
  <c r="E23" i="1"/>
  <c r="AK22" i="1"/>
  <c r="AJ22" i="1"/>
  <c r="AI22" i="1"/>
  <c r="AH22" i="1"/>
  <c r="AA22" i="1"/>
  <c r="X22" i="1"/>
  <c r="Y22" i="1" s="1"/>
  <c r="W22" i="1"/>
  <c r="U22" i="1"/>
  <c r="T22" i="1"/>
  <c r="AF22" i="1" s="1"/>
  <c r="S22" i="1"/>
  <c r="Q22" i="1"/>
  <c r="P22" i="1"/>
  <c r="O22" i="1"/>
  <c r="N22" i="1"/>
  <c r="L22" i="1"/>
  <c r="E22" i="1"/>
  <c r="AJ21" i="1"/>
  <c r="AK21" i="1" s="1"/>
  <c r="AI21" i="1"/>
  <c r="Z21" i="1"/>
  <c r="X21" i="1"/>
  <c r="W21" i="1"/>
  <c r="U21" i="1"/>
  <c r="T21" i="1"/>
  <c r="AF21" i="1" s="1"/>
  <c r="S21" i="1"/>
  <c r="Q21" i="1"/>
  <c r="P21" i="1"/>
  <c r="AH21" i="1" s="1"/>
  <c r="O21" i="1"/>
  <c r="Y21" i="1" s="1"/>
  <c r="N21" i="1"/>
  <c r="L21" i="1"/>
  <c r="E21" i="1"/>
  <c r="AK20" i="1"/>
  <c r="AJ20" i="1"/>
  <c r="AI20" i="1"/>
  <c r="AH20" i="1"/>
  <c r="X20" i="1"/>
  <c r="Y20" i="1" s="1"/>
  <c r="W20" i="1"/>
  <c r="AA20" i="1" s="1"/>
  <c r="U20" i="1"/>
  <c r="T20" i="1"/>
  <c r="AF20" i="1" s="1"/>
  <c r="S20" i="1"/>
  <c r="Q20" i="1"/>
  <c r="P20" i="1"/>
  <c r="O20" i="1"/>
  <c r="N20" i="1"/>
  <c r="L20" i="1"/>
  <c r="Z20" i="1" s="1"/>
  <c r="AG20" i="1" s="1"/>
  <c r="E20" i="1"/>
  <c r="AJ19" i="1"/>
  <c r="AK19" i="1" s="1"/>
  <c r="AI19" i="1"/>
  <c r="AF19" i="1"/>
  <c r="Z19" i="1"/>
  <c r="AD19" i="1" s="1"/>
  <c r="X19" i="1"/>
  <c r="W19" i="1"/>
  <c r="U19" i="1"/>
  <c r="T19" i="1"/>
  <c r="S19" i="1"/>
  <c r="Q19" i="1"/>
  <c r="P19" i="1"/>
  <c r="AH19" i="1" s="1"/>
  <c r="O19" i="1"/>
  <c r="Y19" i="1" s="1"/>
  <c r="N19" i="1"/>
  <c r="L19" i="1"/>
  <c r="E19" i="1"/>
  <c r="AK18" i="1"/>
  <c r="AJ18" i="1"/>
  <c r="AI18" i="1"/>
  <c r="AH18" i="1"/>
  <c r="AB18" i="1"/>
  <c r="X18" i="1"/>
  <c r="Y18" i="1" s="1"/>
  <c r="W18" i="1"/>
  <c r="AA18" i="1" s="1"/>
  <c r="U18" i="1"/>
  <c r="T18" i="1"/>
  <c r="AF18" i="1" s="1"/>
  <c r="S18" i="1"/>
  <c r="Q18" i="1"/>
  <c r="P18" i="1"/>
  <c r="O18" i="1"/>
  <c r="N18" i="1"/>
  <c r="L18" i="1"/>
  <c r="Z18" i="1" s="1"/>
  <c r="AD18" i="1" s="1"/>
  <c r="E18" i="1"/>
  <c r="AJ17" i="1"/>
  <c r="AK17" i="1" s="1"/>
  <c r="AI17" i="1"/>
  <c r="AF17" i="1"/>
  <c r="AD17" i="1"/>
  <c r="X17" i="1"/>
  <c r="Y17" i="1" s="1"/>
  <c r="W17" i="1"/>
  <c r="AA17" i="1" s="1"/>
  <c r="U17" i="1"/>
  <c r="T17" i="1"/>
  <c r="S17" i="1"/>
  <c r="Q17" i="1"/>
  <c r="P17" i="1"/>
  <c r="AH17" i="1" s="1"/>
  <c r="O17" i="1"/>
  <c r="N17" i="1"/>
  <c r="L17" i="1"/>
  <c r="Z17" i="1" s="1"/>
  <c r="E17" i="1"/>
  <c r="AJ16" i="1"/>
  <c r="AK16" i="1" s="1"/>
  <c r="AI16" i="1"/>
  <c r="AD16" i="1"/>
  <c r="Z16" i="1"/>
  <c r="AG16" i="1" s="1"/>
  <c r="X16" i="1"/>
  <c r="W16" i="1"/>
  <c r="U16" i="1"/>
  <c r="T16" i="1"/>
  <c r="AF16" i="1" s="1"/>
  <c r="S16" i="1"/>
  <c r="Q16" i="1"/>
  <c r="P16" i="1"/>
  <c r="AH16" i="1" s="1"/>
  <c r="O16" i="1"/>
  <c r="Y16" i="1" s="1"/>
  <c r="N16" i="1"/>
  <c r="L16" i="1"/>
  <c r="E16" i="1"/>
  <c r="AK15" i="1"/>
  <c r="AJ15" i="1"/>
  <c r="AI15" i="1"/>
  <c r="AH15" i="1"/>
  <c r="AG15" i="1"/>
  <c r="X15" i="1"/>
  <c r="Y15" i="1" s="1"/>
  <c r="W15" i="1"/>
  <c r="AA15" i="1" s="1"/>
  <c r="U15" i="1"/>
  <c r="T15" i="1"/>
  <c r="AF15" i="1" s="1"/>
  <c r="S15" i="1"/>
  <c r="Q15" i="1"/>
  <c r="P15" i="1"/>
  <c r="O15" i="1"/>
  <c r="N15" i="1"/>
  <c r="L15" i="1"/>
  <c r="Z15" i="1" s="1"/>
  <c r="E15" i="1"/>
  <c r="AJ14" i="1"/>
  <c r="AK14" i="1" s="1"/>
  <c r="AI14" i="1"/>
  <c r="AD14" i="1"/>
  <c r="Z14" i="1"/>
  <c r="AG14" i="1" s="1"/>
  <c r="X14" i="1"/>
  <c r="W14" i="1"/>
  <c r="AA14" i="1" s="1"/>
  <c r="U14" i="1"/>
  <c r="T14" i="1"/>
  <c r="AF14" i="1" s="1"/>
  <c r="S14" i="1"/>
  <c r="Q14" i="1"/>
  <c r="P14" i="1"/>
  <c r="AH14" i="1" s="1"/>
  <c r="O14" i="1"/>
  <c r="Y14" i="1" s="1"/>
  <c r="N14" i="1"/>
  <c r="L14" i="1"/>
  <c r="E14" i="1"/>
  <c r="AK13" i="1"/>
  <c r="AJ13" i="1"/>
  <c r="AI13" i="1"/>
  <c r="AH13" i="1"/>
  <c r="X13" i="1"/>
  <c r="Y13" i="1" s="1"/>
  <c r="W13" i="1"/>
  <c r="AA13" i="1" s="1"/>
  <c r="U13" i="1"/>
  <c r="T13" i="1"/>
  <c r="AF13" i="1" s="1"/>
  <c r="S13" i="1"/>
  <c r="Q13" i="1"/>
  <c r="P13" i="1"/>
  <c r="O13" i="1"/>
  <c r="N13" i="1"/>
  <c r="L13" i="1"/>
  <c r="Z13" i="1" s="1"/>
  <c r="E13" i="1"/>
  <c r="AJ12" i="1"/>
  <c r="AK12" i="1" s="1"/>
  <c r="AI12" i="1"/>
  <c r="AD12" i="1"/>
  <c r="Z12" i="1"/>
  <c r="AG12" i="1" s="1"/>
  <c r="X12" i="1"/>
  <c r="W12" i="1"/>
  <c r="AA12" i="1" s="1"/>
  <c r="U12" i="1"/>
  <c r="T12" i="1"/>
  <c r="AF12" i="1" s="1"/>
  <c r="S12" i="1"/>
  <c r="Q12" i="1"/>
  <c r="P12" i="1"/>
  <c r="AH12" i="1" s="1"/>
  <c r="O12" i="1"/>
  <c r="Y12" i="1" s="1"/>
  <c r="N12" i="1"/>
  <c r="L12" i="1"/>
  <c r="E12" i="1"/>
  <c r="AK11" i="1"/>
  <c r="AJ11" i="1"/>
  <c r="AI11" i="1"/>
  <c r="AH11" i="1"/>
  <c r="AG11" i="1"/>
  <c r="AA11" i="1"/>
  <c r="X11" i="1"/>
  <c r="Y11" i="1" s="1"/>
  <c r="W11" i="1"/>
  <c r="U11" i="1"/>
  <c r="T11" i="1"/>
  <c r="AF11" i="1" s="1"/>
  <c r="S11" i="1"/>
  <c r="Q11" i="1"/>
  <c r="P11" i="1"/>
  <c r="O11" i="1"/>
  <c r="N11" i="1"/>
  <c r="L11" i="1"/>
  <c r="Z11" i="1" s="1"/>
  <c r="E11" i="1"/>
  <c r="AJ10" i="1"/>
  <c r="AK10" i="1" s="1"/>
  <c r="AI10" i="1"/>
  <c r="AD10" i="1"/>
  <c r="Z10" i="1"/>
  <c r="AG10" i="1" s="1"/>
  <c r="X10" i="1"/>
  <c r="W10" i="1"/>
  <c r="U10" i="1"/>
  <c r="T10" i="1"/>
  <c r="AF10" i="1" s="1"/>
  <c r="S10" i="1"/>
  <c r="Q10" i="1"/>
  <c r="P10" i="1"/>
  <c r="AH10" i="1" s="1"/>
  <c r="O10" i="1"/>
  <c r="Y10" i="1" s="1"/>
  <c r="N10" i="1"/>
  <c r="L10" i="1"/>
  <c r="E10" i="1"/>
  <c r="AK9" i="1"/>
  <c r="AJ9" i="1"/>
  <c r="AI9" i="1"/>
  <c r="AH9" i="1"/>
  <c r="AG9" i="1"/>
  <c r="AA9" i="1"/>
  <c r="X9" i="1"/>
  <c r="Y9" i="1" s="1"/>
  <c r="W9" i="1"/>
  <c r="U9" i="1"/>
  <c r="T9" i="1"/>
  <c r="AF9" i="1" s="1"/>
  <c r="S9" i="1"/>
  <c r="Q9" i="1"/>
  <c r="P9" i="1"/>
  <c r="O9" i="1"/>
  <c r="N9" i="1"/>
  <c r="L9" i="1"/>
  <c r="Z9" i="1" s="1"/>
  <c r="E9" i="1"/>
  <c r="AJ8" i="1"/>
  <c r="AK8" i="1" s="1"/>
  <c r="AI8" i="1"/>
  <c r="AD8" i="1"/>
  <c r="Z8" i="1"/>
  <c r="AG8" i="1" s="1"/>
  <c r="X8" i="1"/>
  <c r="W8" i="1"/>
  <c r="U8" i="1"/>
  <c r="T8" i="1"/>
  <c r="AF8" i="1" s="1"/>
  <c r="S8" i="1"/>
  <c r="Q8" i="1"/>
  <c r="P8" i="1"/>
  <c r="AH8" i="1" s="1"/>
  <c r="O8" i="1"/>
  <c r="Y8" i="1" s="1"/>
  <c r="N8" i="1"/>
  <c r="L8" i="1"/>
  <c r="E8" i="1"/>
  <c r="AK7" i="1"/>
  <c r="AJ7" i="1"/>
  <c r="AI7" i="1"/>
  <c r="AH7" i="1"/>
  <c r="AG7" i="1"/>
  <c r="X7" i="1"/>
  <c r="Y7" i="1" s="1"/>
  <c r="W7" i="1"/>
  <c r="AA7" i="1" s="1"/>
  <c r="U7" i="1"/>
  <c r="T7" i="1"/>
  <c r="AF7" i="1" s="1"/>
  <c r="S7" i="1"/>
  <c r="Q7" i="1"/>
  <c r="P7" i="1"/>
  <c r="O7" i="1"/>
  <c r="N7" i="1"/>
  <c r="L7" i="1"/>
  <c r="Z7" i="1" s="1"/>
  <c r="E7" i="1"/>
  <c r="AJ6" i="1"/>
  <c r="AK6" i="1" s="1"/>
  <c r="AI6" i="1"/>
  <c r="AD6" i="1"/>
  <c r="Z6" i="1"/>
  <c r="AG6" i="1" s="1"/>
  <c r="X6" i="1"/>
  <c r="W6" i="1"/>
  <c r="AA6" i="1" s="1"/>
  <c r="U6" i="1"/>
  <c r="T6" i="1"/>
  <c r="AF6" i="1" s="1"/>
  <c r="S6" i="1"/>
  <c r="Q6" i="1"/>
  <c r="P6" i="1"/>
  <c r="AH6" i="1" s="1"/>
  <c r="O6" i="1"/>
  <c r="Y6" i="1" s="1"/>
  <c r="N6" i="1"/>
  <c r="L6" i="1"/>
  <c r="E6" i="1"/>
  <c r="AK5" i="1"/>
  <c r="AJ5" i="1"/>
  <c r="AI5" i="1"/>
  <c r="AH5" i="1"/>
  <c r="X5" i="1"/>
  <c r="Y5" i="1" s="1"/>
  <c r="W5" i="1"/>
  <c r="AA5" i="1" s="1"/>
  <c r="U5" i="1"/>
  <c r="T5" i="1"/>
  <c r="AF5" i="1" s="1"/>
  <c r="S5" i="1"/>
  <c r="Q5" i="1"/>
  <c r="P5" i="1"/>
  <c r="O5" i="1"/>
  <c r="N5" i="1"/>
  <c r="L5" i="1"/>
  <c r="Z5" i="1" s="1"/>
  <c r="E5" i="1"/>
  <c r="AJ4" i="1"/>
  <c r="AK4" i="1" s="1"/>
  <c r="AI4" i="1"/>
  <c r="AD4" i="1"/>
  <c r="Z4" i="1"/>
  <c r="AG4" i="1" s="1"/>
  <c r="X4" i="1"/>
  <c r="W4" i="1"/>
  <c r="AA4" i="1" s="1"/>
  <c r="U4" i="1"/>
  <c r="T4" i="1"/>
  <c r="AF4" i="1" s="1"/>
  <c r="S4" i="1"/>
  <c r="Q4" i="1"/>
  <c r="P4" i="1"/>
  <c r="AH4" i="1" s="1"/>
  <c r="O4" i="1"/>
  <c r="Y4" i="1" s="1"/>
  <c r="N4" i="1"/>
  <c r="L4" i="1"/>
  <c r="E4" i="1"/>
  <c r="AK3" i="1"/>
  <c r="AJ3" i="1"/>
  <c r="AI3" i="1"/>
  <c r="AH3" i="1"/>
  <c r="AG3" i="1"/>
  <c r="AA3" i="1"/>
  <c r="X3" i="1"/>
  <c r="Y3" i="1" s="1"/>
  <c r="W3" i="1"/>
  <c r="U3" i="1"/>
  <c r="T3" i="1"/>
  <c r="AF3" i="1" s="1"/>
  <c r="S3" i="1"/>
  <c r="Q3" i="1"/>
  <c r="P3" i="1"/>
  <c r="O3" i="1"/>
  <c r="N3" i="1"/>
  <c r="L3" i="1"/>
  <c r="Z3" i="1" s="1"/>
  <c r="E3" i="1"/>
  <c r="AD5" i="1" l="1"/>
  <c r="AB5" i="1"/>
  <c r="AD13" i="1"/>
  <c r="AB13" i="1"/>
  <c r="AD15" i="1"/>
  <c r="AB15" i="1"/>
  <c r="AG23" i="1"/>
  <c r="AB23" i="1"/>
  <c r="AD23" i="1"/>
  <c r="AA8" i="1"/>
  <c r="AD9" i="1"/>
  <c r="AB9" i="1"/>
  <c r="AA16" i="1"/>
  <c r="AG17" i="1"/>
  <c r="AB17" i="1"/>
  <c r="AH23" i="1"/>
  <c r="AD28" i="1"/>
  <c r="AB28" i="1"/>
  <c r="AA28" i="1"/>
  <c r="AD20" i="1"/>
  <c r="AB20" i="1"/>
  <c r="AD36" i="1"/>
  <c r="AB36" i="1"/>
  <c r="AD7" i="1"/>
  <c r="AB7" i="1"/>
  <c r="AD3" i="1"/>
  <c r="AB3" i="1"/>
  <c r="AG5" i="1"/>
  <c r="AA10" i="1"/>
  <c r="AD11" i="1"/>
  <c r="AB11" i="1"/>
  <c r="AG13" i="1"/>
  <c r="AG31" i="1"/>
  <c r="AB31" i="1"/>
  <c r="AD31" i="1"/>
  <c r="AG39" i="1"/>
  <c r="AB39" i="1"/>
  <c r="AG44" i="1"/>
  <c r="AG47" i="1"/>
  <c r="AB47" i="1"/>
  <c r="AG21" i="1"/>
  <c r="AB21" i="1"/>
  <c r="AA23" i="1"/>
  <c r="AG29" i="1"/>
  <c r="AB29" i="1"/>
  <c r="AG34" i="1"/>
  <c r="AD39" i="1"/>
  <c r="AG42" i="1"/>
  <c r="AA47" i="1"/>
  <c r="AD47" i="1"/>
  <c r="AG49" i="1"/>
  <c r="AB4" i="1"/>
  <c r="AB6" i="1"/>
  <c r="AB8" i="1"/>
  <c r="AB10" i="1"/>
  <c r="AB12" i="1"/>
  <c r="AB14" i="1"/>
  <c r="AB16" i="1"/>
  <c r="AA19" i="1"/>
  <c r="Z22" i="1"/>
  <c r="AG25" i="1"/>
  <c r="AB25" i="1"/>
  <c r="AA27" i="1"/>
  <c r="Z30" i="1"/>
  <c r="AG33" i="1"/>
  <c r="AB33" i="1"/>
  <c r="AA35" i="1"/>
  <c r="Z38" i="1"/>
  <c r="AG41" i="1"/>
  <c r="AB41" i="1"/>
  <c r="AA43" i="1"/>
  <c r="AB44" i="1"/>
  <c r="Z46" i="1"/>
  <c r="AA50" i="1"/>
  <c r="AG18" i="1"/>
  <c r="AG26" i="1"/>
  <c r="AA31" i="1"/>
  <c r="AG37" i="1"/>
  <c r="AB37" i="1"/>
  <c r="AA39" i="1"/>
  <c r="AG45" i="1"/>
  <c r="AB45" i="1"/>
  <c r="AA48" i="1"/>
  <c r="AD48" i="1"/>
  <c r="AG19" i="1"/>
  <c r="AB19" i="1"/>
  <c r="AA21" i="1"/>
  <c r="AD21" i="1"/>
  <c r="AG24" i="1"/>
  <c r="AG27" i="1"/>
  <c r="AB27" i="1"/>
  <c r="AA29" i="1"/>
  <c r="AD29" i="1"/>
  <c r="AG32" i="1"/>
  <c r="AG35" i="1"/>
  <c r="AB35" i="1"/>
  <c r="AA37" i="1"/>
  <c r="AD37" i="1"/>
  <c r="AG40" i="1"/>
  <c r="AG43" i="1"/>
  <c r="AB43" i="1"/>
  <c r="AA45" i="1"/>
  <c r="AD45" i="1"/>
  <c r="AG50" i="1"/>
  <c r="AB50" i="1"/>
  <c r="AD30" i="1" l="1"/>
  <c r="AB30" i="1"/>
  <c r="AG30" i="1"/>
  <c r="AD38" i="1"/>
  <c r="AB38" i="1"/>
  <c r="AG38" i="1"/>
  <c r="AD22" i="1"/>
  <c r="AB22" i="1"/>
  <c r="AG22" i="1"/>
  <c r="AD46" i="1"/>
  <c r="AB46" i="1"/>
  <c r="AG46" i="1"/>
</calcChain>
</file>

<file path=xl/sharedStrings.xml><?xml version="1.0" encoding="utf-8"?>
<sst xmlns="http://schemas.openxmlformats.org/spreadsheetml/2006/main" count="817" uniqueCount="480">
  <si>
    <t>Dam_Name</t>
  </si>
  <si>
    <t>Other_Dam_Name</t>
  </si>
  <si>
    <t>NIDID</t>
  </si>
  <si>
    <t>Year_Completed</t>
  </si>
  <si>
    <t>Reservoir_Age</t>
  </si>
  <si>
    <t>Hydraulic_Height</t>
  </si>
  <si>
    <t>NID_Height</t>
  </si>
  <si>
    <t>Maximum_Discharge</t>
  </si>
  <si>
    <t>Maximum_Storage</t>
  </si>
  <si>
    <t>Normal_Storage</t>
  </si>
  <si>
    <t>NID_Storage</t>
  </si>
  <si>
    <r>
      <t>NID_Storage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</si>
  <si>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Surface_Area_(acres)</t>
  </si>
  <si>
    <r>
      <t>Surface_Area_(ft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</si>
  <si>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.)</t>
    </r>
  </si>
  <si>
    <r>
      <t>Surface_Area_(m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</si>
  <si>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</si>
  <si>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</si>
  <si>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</si>
  <si>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Drainage_Area_(acres)</t>
  </si>
  <si>
    <r>
      <t>Drainage_Area_(ft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</si>
  <si>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Reservoir_Perimeter (ft.)</t>
  </si>
  <si>
    <t>Reservoir_Perimeter (km)</t>
  </si>
  <si>
    <t>Reservoir_Perimeter (mi)</t>
  </si>
  <si>
    <t>Shoreline_Development_Index</t>
  </si>
  <si>
    <t>Mean_Depth</t>
  </si>
  <si>
    <t>Index_of_Basin_Permanence</t>
  </si>
  <si>
    <t>Development_of_Volume</t>
  </si>
  <si>
    <t>Maximum_Depth_(in_ft_as_Hydraulic_Height)</t>
  </si>
  <si>
    <t>Mean_Depth_Max_Depth_Ratio_(Depth_Ratio)</t>
  </si>
  <si>
    <t>Mean_Q</t>
  </si>
  <si>
    <t>Catchment_Area_Surface_Area_Ratio</t>
  </si>
  <si>
    <t>Relative_Depth_(as_a_%_of_the_Mean_Depth)</t>
  </si>
  <si>
    <t>Surface_Area_Lake_Volume_Ratio</t>
  </si>
  <si>
    <r>
      <t>Lake_Volume_(ft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</si>
  <si>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Lake_Volume_(m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</si>
  <si>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AreaSqKm</t>
  </si>
  <si>
    <t>Elevation</t>
  </si>
  <si>
    <t>GNIS_Name</t>
  </si>
  <si>
    <t>ReachCode</t>
  </si>
  <si>
    <t>E2RF1_</t>
  </si>
  <si>
    <t>HUC</t>
  </si>
  <si>
    <t>MEANV</t>
  </si>
  <si>
    <t>STRAHLER</t>
  </si>
  <si>
    <t>RR</t>
  </si>
  <si>
    <t>REACH</t>
  </si>
  <si>
    <t>NUTCODE</t>
  </si>
  <si>
    <t>PSEWER</t>
  </si>
  <si>
    <t>PSEPTIC</t>
  </si>
  <si>
    <t>POTHER</t>
  </si>
  <si>
    <t>WATER</t>
  </si>
  <si>
    <t>WETLANDS</t>
  </si>
  <si>
    <t>URBGRASS</t>
  </si>
  <si>
    <t>LURBAN</t>
  </si>
  <si>
    <t>HURBAN</t>
  </si>
  <si>
    <t>COMM</t>
  </si>
  <si>
    <t>FORESTD</t>
  </si>
  <si>
    <t>FORESTE</t>
  </si>
  <si>
    <t>FORESTM</t>
  </si>
  <si>
    <t>SHRUB</t>
  </si>
  <si>
    <t>GRASS</t>
  </si>
  <si>
    <t>PASTURE</t>
  </si>
  <si>
    <t>CROPS</t>
  </si>
  <si>
    <t>ORCHARDS</t>
  </si>
  <si>
    <t>BARREN</t>
  </si>
  <si>
    <t>TNLOADB</t>
  </si>
  <si>
    <t>TPLOADB</t>
  </si>
  <si>
    <t>TNYLDB</t>
  </si>
  <si>
    <t>TPYLDB</t>
  </si>
  <si>
    <t>TNCONCB</t>
  </si>
  <si>
    <t>TPCONCB</t>
  </si>
  <si>
    <t>TNLOADBW</t>
  </si>
  <si>
    <t>TNYLDBW</t>
  </si>
  <si>
    <t>TNCONCBW</t>
  </si>
  <si>
    <t>TNLOAD</t>
  </si>
  <si>
    <t>TPLOAD</t>
  </si>
  <si>
    <t>TNYLD</t>
  </si>
  <si>
    <t>TPYLD</t>
  </si>
  <si>
    <t>TNCONC</t>
  </si>
  <si>
    <t>TPCONC</t>
  </si>
  <si>
    <t>TNPOINT</t>
  </si>
  <si>
    <t>TPPOINT</t>
  </si>
  <si>
    <t>TNFERT</t>
  </si>
  <si>
    <t>TPFERT</t>
  </si>
  <si>
    <t>TNATMOS</t>
  </si>
  <si>
    <t>TNFOREST</t>
  </si>
  <si>
    <t>TPFOREST</t>
  </si>
  <si>
    <t>TNBARREN</t>
  </si>
  <si>
    <t>TPBARREN</t>
  </si>
  <si>
    <t>TNSHRUB</t>
  </si>
  <si>
    <t>TPSHRUB</t>
  </si>
  <si>
    <t>TNGRASS</t>
  </si>
  <si>
    <t>TPGRASS</t>
  </si>
  <si>
    <t>TNMAN</t>
  </si>
  <si>
    <t>TPMAN</t>
  </si>
  <si>
    <t>TNDFRAC</t>
  </si>
  <si>
    <t>TPDFRAC</t>
  </si>
  <si>
    <t>Data_Source_(surface_area)</t>
  </si>
  <si>
    <t>In_years</t>
  </si>
  <si>
    <t>In_ft</t>
  </si>
  <si>
    <r>
      <t>In_</t>
    </r>
    <r>
      <rPr>
        <sz val="11"/>
        <color theme="1"/>
        <rFont val="Calibri"/>
        <family val="2"/>
        <scheme val="minor"/>
      </rP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/s_(cubic_feet/sec)</t>
    </r>
  </si>
  <si>
    <r>
      <t>In_</t>
    </r>
    <r>
      <rPr>
        <sz val="11"/>
        <color theme="1"/>
        <rFont val="Calibri"/>
        <family val="2"/>
        <scheme val="minor"/>
      </rPr>
      <t>acre-ft</t>
    </r>
  </si>
  <si>
    <t xml:space="preserve"> (NID_Storage * 43560)</t>
  </si>
  <si>
    <t>In_acres</t>
  </si>
  <si>
    <t>SA_(acres)*43560</t>
  </si>
  <si>
    <t>SA_(acres)*0.0015625</t>
  </si>
  <si>
    <t>SA_(acres)*4046.86</t>
  </si>
  <si>
    <t>SA_(acres)*0.00404686</t>
  </si>
  <si>
    <r>
      <t>In_mi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</si>
  <si>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)*2.58999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</si>
  <si>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)*640</t>
    </r>
  </si>
  <si>
    <t>DA_(Sq.Mi.)*2.788e+7</t>
  </si>
  <si>
    <t>In_ft.</t>
  </si>
  <si>
    <t>RP_km=RP_ft*0.0003048</t>
  </si>
  <si>
    <t>RP_miles=RP_ft*0.000189394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</si>
  <si>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=SL/2*(sqrt(</t>
    </r>
    <r>
      <rPr>
        <sz val="11"/>
        <color theme="1"/>
        <rFont val="Calibri"/>
        <family val="2"/>
      </rPr>
      <t>Π*Ao))</t>
    </r>
  </si>
  <si>
    <r>
      <t>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=V/Ao</t>
    </r>
  </si>
  <si>
    <r>
      <t>IBP=SL/V_where_V_is_10</t>
    </r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_SL_is_in_km</t>
    </r>
  </si>
  <si>
    <r>
      <t>D</t>
    </r>
    <r>
      <rPr>
        <vertAlign val="super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=3*Z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</si>
  <si>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t>in_ft.</t>
  </si>
  <si>
    <r>
      <t>Depth Ratio=Z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</si>
  <si>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r>
      <t>In_cfs_(ft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/sec)</t>
    </r>
  </si>
  <si>
    <t>C=Catchment Area/Surface Area</t>
  </si>
  <si>
    <r>
      <t>Zr = 50*Z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* (Π/A0)</t>
    </r>
    <r>
      <rPr>
        <vertAlign val="superscript"/>
        <sz val="11"/>
        <color theme="1"/>
        <rFont val="Calibri"/>
        <family val="2"/>
        <scheme val="minor"/>
      </rPr>
      <t>1/2</t>
    </r>
  </si>
  <si>
    <t>ϒ=A/V</t>
  </si>
  <si>
    <t>LV_cu.ft.=acre-ft*43559.9</t>
  </si>
  <si>
    <t>LV_cu.meters=acre-ft*1233.48</t>
  </si>
  <si>
    <t>LV_cu.ft.=acre-ft*1233.49_(in_10^6_m^3)</t>
  </si>
  <si>
    <r>
      <t>In_km</t>
    </r>
    <r>
      <rPr>
        <vertAlign val="superscript"/>
        <sz val="11"/>
        <color theme="1"/>
        <rFont val="Calibri"/>
        <family val="2"/>
        <scheme val="minor"/>
      </rPr>
      <t>2</t>
    </r>
  </si>
  <si>
    <t>In_meters</t>
  </si>
  <si>
    <t>Data_Source</t>
  </si>
  <si>
    <t>J.C. MURPHEY LAKE DAM</t>
  </si>
  <si>
    <t>WILLOW SLOUGH</t>
  </si>
  <si>
    <t>IN00006</t>
  </si>
  <si>
    <t>4.008</t>
  </si>
  <si>
    <t>200.6</t>
  </si>
  <si>
    <t>ND</t>
  </si>
  <si>
    <t>7120002001577</t>
  </si>
  <si>
    <t>19682</t>
  </si>
  <si>
    <t>7120001</t>
  </si>
  <si>
    <t>0.66</t>
  </si>
  <si>
    <t>7120001010</t>
  </si>
  <si>
    <t>20410</t>
  </si>
  <si>
    <t>Surface area from NID</t>
  </si>
  <si>
    <t>LAKE LEMON DAM</t>
  </si>
  <si>
    <t>IN00010</t>
  </si>
  <si>
    <t>5.965</t>
  </si>
  <si>
    <t>630</t>
  </si>
  <si>
    <t>Lake Lemon</t>
  </si>
  <si>
    <t>5120202001140</t>
  </si>
  <si>
    <t>16000</t>
  </si>
  <si>
    <t>5120202</t>
  </si>
  <si>
    <t>0.76</t>
  </si>
  <si>
    <t>5120202036</t>
  </si>
  <si>
    <t>16694</t>
  </si>
  <si>
    <t>CEDARVILLE DAM</t>
  </si>
  <si>
    <t>CEDARVILLE RESERVOIR DAM</t>
  </si>
  <si>
    <t>IN00012</t>
  </si>
  <si>
    <t>1.186</t>
  </si>
  <si>
    <t>237.4</t>
  </si>
  <si>
    <t>Cedarville Reservoir</t>
  </si>
  <si>
    <t>4100003001277</t>
  </si>
  <si>
    <t>11220</t>
  </si>
  <si>
    <t>4100003</t>
  </si>
  <si>
    <t>1.67</t>
  </si>
  <si>
    <t>4100003002</t>
  </si>
  <si>
    <t>11817</t>
  </si>
  <si>
    <t>GRANDVIEW LAKE DAM</t>
  </si>
  <si>
    <t>IN00017</t>
  </si>
  <si>
    <t>1.26</t>
  </si>
  <si>
    <t>Grandview Lake</t>
  </si>
  <si>
    <t>5120206000363</t>
  </si>
  <si>
    <t>MORSE RESERVOIR DAM</t>
  </si>
  <si>
    <t>IN00018</t>
  </si>
  <si>
    <t>5.906</t>
  </si>
  <si>
    <t>810</t>
  </si>
  <si>
    <t>5120201001582</t>
  </si>
  <si>
    <t>16007</t>
  </si>
  <si>
    <t>5120201</t>
  </si>
  <si>
    <t>0.81</t>
  </si>
  <si>
    <t>5120201027</t>
  </si>
  <si>
    <t>16701</t>
  </si>
  <si>
    <t>SWEETWATER LAKE DAM</t>
  </si>
  <si>
    <t>IN00025</t>
  </si>
  <si>
    <t>1.049</t>
  </si>
  <si>
    <t>Sweetwater Lake</t>
  </si>
  <si>
    <t>5120208000765</t>
  </si>
  <si>
    <t>KOKOMO WATERWORKS DAM #2</t>
  </si>
  <si>
    <t>IN00028</t>
  </si>
  <si>
    <t>1.485</t>
  </si>
  <si>
    <t>247.5</t>
  </si>
  <si>
    <t>5120107001163</t>
  </si>
  <si>
    <t>PRAIRIE CREEK RESERVOIR DAM</t>
  </si>
  <si>
    <t>IN00038</t>
  </si>
  <si>
    <t>4.805</t>
  </si>
  <si>
    <t>990</t>
  </si>
  <si>
    <t>Prairie Creek Reservoir</t>
  </si>
  <si>
    <t>5120201001572</t>
  </si>
  <si>
    <t>GLENDALE RESERVOIR</t>
  </si>
  <si>
    <t>DOGWOOD LAKE DAM</t>
  </si>
  <si>
    <t>IN00081</t>
  </si>
  <si>
    <t>5.011</t>
  </si>
  <si>
    <t>Dogwood Lake</t>
  </si>
  <si>
    <t>5120208001011</t>
  </si>
  <si>
    <t>EAGLE CR. RESERVOIR DAM</t>
  </si>
  <si>
    <t>IN00084</t>
  </si>
  <si>
    <t>4.893</t>
  </si>
  <si>
    <t>790</t>
  </si>
  <si>
    <t>Eagle Creek Reservoir</t>
  </si>
  <si>
    <t>5120201001283</t>
  </si>
  <si>
    <t>14927</t>
  </si>
  <si>
    <t>1.43</t>
  </si>
  <si>
    <t>5120201032</t>
  </si>
  <si>
    <t>15605</t>
  </si>
  <si>
    <t>LAKE SANTEE</t>
  </si>
  <si>
    <t>IN00114</t>
  </si>
  <si>
    <t>LAMB LAKE ESTATES DAM</t>
  </si>
  <si>
    <t>IN00133</t>
  </si>
  <si>
    <t>LAKE SULLIVAN DAM</t>
  </si>
  <si>
    <t>BUSSERON CR. C.D. STRUCTURE K-1</t>
  </si>
  <si>
    <t>IN00154</t>
  </si>
  <si>
    <t>1.444</t>
  </si>
  <si>
    <t>Lake Sullivan</t>
  </si>
  <si>
    <t>5120111002245</t>
  </si>
  <si>
    <t>LITTLE RACCOON CONSERVANCY DISTRICT STRUCTURE NO. 8</t>
  </si>
  <si>
    <t>WAVELAND LAKE DAM</t>
  </si>
  <si>
    <t>IN00186</t>
  </si>
  <si>
    <t>1.283</t>
  </si>
  <si>
    <t>215.8</t>
  </si>
  <si>
    <t>Lake Waveland</t>
  </si>
  <si>
    <t>5120108001742</t>
  </si>
  <si>
    <t>14761</t>
  </si>
  <si>
    <t>5120108</t>
  </si>
  <si>
    <t>1.13</t>
  </si>
  <si>
    <t>5120108004</t>
  </si>
  <si>
    <t>15435</t>
  </si>
  <si>
    <t>WEST BOGGS CREEK STRUCTURE NO. 1</t>
  </si>
  <si>
    <t>IN00213</t>
  </si>
  <si>
    <t>2.095</t>
  </si>
  <si>
    <t>152.4</t>
  </si>
  <si>
    <t>West Boggs Lake</t>
  </si>
  <si>
    <t>5120208000956</t>
  </si>
  <si>
    <t>HERITAGE LAKE DAM</t>
  </si>
  <si>
    <t>IN00222</t>
  </si>
  <si>
    <t>1.195</t>
  </si>
  <si>
    <t>Heritage Lake</t>
  </si>
  <si>
    <t>5120203000707</t>
  </si>
  <si>
    <t>HURSHTOWN RESERVOIR DAM</t>
  </si>
  <si>
    <t>IN00259</t>
  </si>
  <si>
    <t>1.051</t>
  </si>
  <si>
    <t>4100003001273</t>
  </si>
  <si>
    <t>WEBSTER LAKE DAM - EAST</t>
  </si>
  <si>
    <t>IN00346</t>
  </si>
  <si>
    <t>2.572</t>
  </si>
  <si>
    <t>260</t>
  </si>
  <si>
    <t>Webster Lake</t>
  </si>
  <si>
    <t>5120106007515</t>
  </si>
  <si>
    <t>GEIST RESERVOIR DAM</t>
  </si>
  <si>
    <t>IN00356</t>
  </si>
  <si>
    <t>7.256</t>
  </si>
  <si>
    <t>785</t>
  </si>
  <si>
    <t>Geist Reservoir</t>
  </si>
  <si>
    <t>5120201001243</t>
  </si>
  <si>
    <t>14909</t>
  </si>
  <si>
    <t>1.48</t>
  </si>
  <si>
    <t>5120201006</t>
  </si>
  <si>
    <t>15587</t>
  </si>
  <si>
    <t>SYLVAN LAKE DAM</t>
  </si>
  <si>
    <t>IN00383</t>
  </si>
  <si>
    <t>2.546</t>
  </si>
  <si>
    <t>279.2</t>
  </si>
  <si>
    <t>Sylvan Lake</t>
  </si>
  <si>
    <t>4050001005389</t>
  </si>
  <si>
    <t>Surface area from NHD</t>
  </si>
  <si>
    <t>QUICK CR. RESERVOIR</t>
  </si>
  <si>
    <t>HARDY LAKE</t>
  </si>
  <si>
    <t>IN00413</t>
  </si>
  <si>
    <t>3.095</t>
  </si>
  <si>
    <t>5120207000656</t>
  </si>
  <si>
    <t>15004</t>
  </si>
  <si>
    <t>5120207</t>
  </si>
  <si>
    <t>0.59</t>
  </si>
  <si>
    <t>5120207014</t>
  </si>
  <si>
    <t>15686</t>
  </si>
  <si>
    <t>OAKDALE DAM (LAKE FREEMAN)</t>
  </si>
  <si>
    <t>IN00451</t>
  </si>
  <si>
    <t>6.213</t>
  </si>
  <si>
    <t>186.8</t>
  </si>
  <si>
    <t>Lake Freeman</t>
  </si>
  <si>
    <t>5120106002094</t>
  </si>
  <si>
    <t>14723</t>
  </si>
  <si>
    <t>5120106</t>
  </si>
  <si>
    <t>2.01</t>
  </si>
  <si>
    <t>5120106002</t>
  </si>
  <si>
    <t>15396</t>
  </si>
  <si>
    <t>GIBSON GEN. PLANT DAM</t>
  </si>
  <si>
    <t>IN00464</t>
  </si>
  <si>
    <t>11.877</t>
  </si>
  <si>
    <t>Broad Pond</t>
  </si>
  <si>
    <t>5120113000774</t>
  </si>
  <si>
    <t>14866</t>
  </si>
  <si>
    <t>5120113</t>
  </si>
  <si>
    <t>1.39</t>
  </si>
  <si>
    <t>5120113012</t>
  </si>
  <si>
    <t>15542</t>
  </si>
  <si>
    <t>LITTLE WALNUT CREEK STR. #4</t>
  </si>
  <si>
    <t>GLENN FLINT LAKE DAM</t>
  </si>
  <si>
    <t>IN00497</t>
  </si>
  <si>
    <t>1.188</t>
  </si>
  <si>
    <t>228.6</t>
  </si>
  <si>
    <t>Glenn Flint Lake</t>
  </si>
  <si>
    <t>5120203000710</t>
  </si>
  <si>
    <t>POTATO CR. DAM NO. E3-331</t>
  </si>
  <si>
    <t>WORSTER LAKE</t>
  </si>
  <si>
    <t>IN00517</t>
  </si>
  <si>
    <t>HOOSIER ENERGY RESERVOIR DAM</t>
  </si>
  <si>
    <t>IN00523</t>
  </si>
  <si>
    <t>5.539</t>
  </si>
  <si>
    <t>5120111002317</t>
  </si>
  <si>
    <t>BIG BLUE RIVER STRUCTURE NO. 20</t>
  </si>
  <si>
    <t>SUMMIT LAKE DAM</t>
  </si>
  <si>
    <t>IN00552</t>
  </si>
  <si>
    <t>1.111</t>
  </si>
  <si>
    <t>Summit Lake Reservoir</t>
  </si>
  <si>
    <t>5120204000444</t>
  </si>
  <si>
    <t>14971</t>
  </si>
  <si>
    <t>5120204</t>
  </si>
  <si>
    <t>1.33</t>
  </si>
  <si>
    <t>5120204006</t>
  </si>
  <si>
    <t>15652</t>
  </si>
  <si>
    <t>KOONTZ LAKE DAM</t>
  </si>
  <si>
    <t>IN00782</t>
  </si>
  <si>
    <t>1.342</t>
  </si>
  <si>
    <t>217.9</t>
  </si>
  <si>
    <t>Koontz Lake</t>
  </si>
  <si>
    <t>7120001003395</t>
  </si>
  <si>
    <t>WEBSTER LAKE DAM - WEST</t>
  </si>
  <si>
    <t>IN00785</t>
  </si>
  <si>
    <t>LAKE GEORGE DAM</t>
  </si>
  <si>
    <t>IN00798</t>
  </si>
  <si>
    <t>2.196</t>
  </si>
  <si>
    <t>300.5</t>
  </si>
  <si>
    <t>Lake George</t>
  </si>
  <si>
    <t>4050001004908</t>
  </si>
  <si>
    <t>HAMILTON LAKE-SOUTH DAM</t>
  </si>
  <si>
    <t>IN00800</t>
  </si>
  <si>
    <t>3.174</t>
  </si>
  <si>
    <t>272.8</t>
  </si>
  <si>
    <t>Hamilton Lake</t>
  </si>
  <si>
    <t>4100003001179</t>
  </si>
  <si>
    <t>JIMMERSON LAKE DAM</t>
  </si>
  <si>
    <t>IN00801</t>
  </si>
  <si>
    <t>MONROE LAKE DAM</t>
  </si>
  <si>
    <t>MONROE LAKE</t>
  </si>
  <si>
    <t>IN03001</t>
  </si>
  <si>
    <t>42.939</t>
  </si>
  <si>
    <t>Monroe Lake</t>
  </si>
  <si>
    <t>5120208006804</t>
  </si>
  <si>
    <t>15994</t>
  </si>
  <si>
    <t>5120208</t>
  </si>
  <si>
    <t>0.86</t>
  </si>
  <si>
    <t>5120208028</t>
  </si>
  <si>
    <t>16690</t>
  </si>
  <si>
    <t>CAGLES MILL LAKE DAM</t>
  </si>
  <si>
    <t>CAGLES MILL LAKE</t>
  </si>
  <si>
    <t>IN03002</t>
  </si>
  <si>
    <t>5.852</t>
  </si>
  <si>
    <t>Cagles Mill Lake</t>
  </si>
  <si>
    <t>5120203000878</t>
  </si>
  <si>
    <t>16003</t>
  </si>
  <si>
    <t>5120203</t>
  </si>
  <si>
    <t>1.47</t>
  </si>
  <si>
    <t>5120203007</t>
  </si>
  <si>
    <t>16696</t>
  </si>
  <si>
    <t>CECIL M HARDEN LAKE DAM</t>
  </si>
  <si>
    <t>CECIL M. HARDEN LAKE</t>
  </si>
  <si>
    <t>IN03003</t>
  </si>
  <si>
    <t>8.376</t>
  </si>
  <si>
    <t>201.5</t>
  </si>
  <si>
    <t>Cecil M Harden Lake</t>
  </si>
  <si>
    <t>5120108001773</t>
  </si>
  <si>
    <t>14760</t>
  </si>
  <si>
    <t>1.55</t>
  </si>
  <si>
    <t>5120108003</t>
  </si>
  <si>
    <t>15434</t>
  </si>
  <si>
    <t>MISSISSINEWA LAKE DAM</t>
  </si>
  <si>
    <t>MISSISSINEWA LAKE</t>
  </si>
  <si>
    <t>IN03004</t>
  </si>
  <si>
    <t>13.489</t>
  </si>
  <si>
    <t>Mississinewa Lake</t>
  </si>
  <si>
    <t>5120103000371</t>
  </si>
  <si>
    <t>14699</t>
  </si>
  <si>
    <t>5120103</t>
  </si>
  <si>
    <t>1.86</t>
  </si>
  <si>
    <t>5120103001</t>
  </si>
  <si>
    <t>15372</t>
  </si>
  <si>
    <t>SALAMONIE LAKE DAM</t>
  </si>
  <si>
    <t>SALAMONIE LAKE</t>
  </si>
  <si>
    <t>IN03005</t>
  </si>
  <si>
    <t>10.945</t>
  </si>
  <si>
    <t>230.1</t>
  </si>
  <si>
    <t>Salamonie Lake</t>
  </si>
  <si>
    <t>5120102001073</t>
  </si>
  <si>
    <t>14698</t>
  </si>
  <si>
    <t>5120102</t>
  </si>
  <si>
    <t>5120102001</t>
  </si>
  <si>
    <t>15371</t>
  </si>
  <si>
    <t>J. EDWARD ROUSH LAKE DAM</t>
  </si>
  <si>
    <t>J. EDWARD ROUSH LAKE</t>
  </si>
  <si>
    <t>IN03006</t>
  </si>
  <si>
    <t>3.355</t>
  </si>
  <si>
    <t>749</t>
  </si>
  <si>
    <t>Huntington Lake</t>
  </si>
  <si>
    <t>5120101000964</t>
  </si>
  <si>
    <t>14688</t>
  </si>
  <si>
    <t>5120101</t>
  </si>
  <si>
    <t>1.66</t>
  </si>
  <si>
    <t>5120101006</t>
  </si>
  <si>
    <t>15361</t>
  </si>
  <si>
    <t>GREENWOOD LAKE DAM</t>
  </si>
  <si>
    <t>GREENWODD LAKE</t>
  </si>
  <si>
    <t>IN03007</t>
  </si>
  <si>
    <t>3.269</t>
  </si>
  <si>
    <t>580</t>
  </si>
  <si>
    <t>Greenwood Lake</t>
  </si>
  <si>
    <t>5120202000854</t>
  </si>
  <si>
    <t>15999</t>
  </si>
  <si>
    <t>0.33</t>
  </si>
  <si>
    <t>5120202021</t>
  </si>
  <si>
    <t>16693</t>
  </si>
  <si>
    <t>BOGGS CR. NO. 1</t>
  </si>
  <si>
    <t>LAKE GALLIMORE</t>
  </si>
  <si>
    <t>IN03008</t>
  </si>
  <si>
    <t>BROOKVILLE LAKE DAM</t>
  </si>
  <si>
    <t>BROOKVILLE LAKE</t>
  </si>
  <si>
    <t>IN03017</t>
  </si>
  <si>
    <t>20.685</t>
  </si>
  <si>
    <t>748</t>
  </si>
  <si>
    <t>Brookville Lake</t>
  </si>
  <si>
    <t>5080003001259</t>
  </si>
  <si>
    <t>13912</t>
  </si>
  <si>
    <t>5080003</t>
  </si>
  <si>
    <t>1.37</t>
  </si>
  <si>
    <t>5080003006</t>
  </si>
  <si>
    <t>14576</t>
  </si>
  <si>
    <t>PATOKA LAKE DAM</t>
  </si>
  <si>
    <t>PATOKA LAKE</t>
  </si>
  <si>
    <t>IN03018</t>
  </si>
  <si>
    <t>35.154</t>
  </si>
  <si>
    <t>Patoka Lake</t>
  </si>
  <si>
    <t>5120209000657</t>
  </si>
  <si>
    <t>15052</t>
  </si>
  <si>
    <t>5120209</t>
  </si>
  <si>
    <t>0.67</t>
  </si>
  <si>
    <t>5120209011</t>
  </si>
  <si>
    <t>15737</t>
  </si>
  <si>
    <t>ADAMS LAKE CONTROL STRUCTURE</t>
  </si>
  <si>
    <t>IN03117</t>
  </si>
  <si>
    <t>1.196</t>
  </si>
  <si>
    <t>291.1</t>
  </si>
  <si>
    <t>Adams Lake</t>
  </si>
  <si>
    <t>4050001005330</t>
  </si>
  <si>
    <t>LAKE MANITOU DAM</t>
  </si>
  <si>
    <t>IN03440</t>
  </si>
  <si>
    <t>3.198</t>
  </si>
  <si>
    <t>237.1</t>
  </si>
  <si>
    <t>Lake Manitou</t>
  </si>
  <si>
    <t>5120106002067</t>
  </si>
  <si>
    <t>14733</t>
  </si>
  <si>
    <t>0.77</t>
  </si>
  <si>
    <t>5120106014</t>
  </si>
  <si>
    <t>15407</t>
  </si>
  <si>
    <t>MWR MOSS LAKE</t>
  </si>
  <si>
    <t>IN03492</t>
  </si>
  <si>
    <t>MYERS LAKE CONTROL STRUCTURE</t>
  </si>
  <si>
    <t>IN03534</t>
  </si>
  <si>
    <t>SYRACUSE LAKE CONTROL STRUCTURE</t>
  </si>
  <si>
    <t>IN03724</t>
  </si>
  <si>
    <t>MOSS DAM</t>
  </si>
  <si>
    <t>IN20003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</si>
</sst>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ont="1" applyFill="1"/>
    <xf numFmtId="0" fontId="3" fillId="0" borderId="0" xfId="0" applyFont="1" applyFill="1"/>
    <xf numFmtId="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0"/>
  <sheetViews>
    <sheetView tabSelected="1" workbookViewId="0">
      <selection activeCell="B5" sqref="B5"/>
    </sheetView>
  </sheetViews>
  <sheetFormatPr defaultRowHeight="15" x14ac:dyDescent="0.25"/>
  <sheetData>
    <row r="1" spans="1:99" s="2" customFormat="1" ht="1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2" t="s">
        <v>90</v>
      </c>
      <c r="CO1" s="2" t="s">
        <v>91</v>
      </c>
      <c r="CP1" s="2" t="s">
        <v>92</v>
      </c>
      <c r="CQ1" s="2" t="s">
        <v>93</v>
      </c>
      <c r="CR1" s="2" t="s">
        <v>94</v>
      </c>
      <c r="CS1" s="2" t="s">
        <v>95</v>
      </c>
      <c r="CT1" s="2" t="s">
        <v>96</v>
      </c>
      <c r="CU1" s="2" t="s">
        <v>97</v>
      </c>
    </row>
    <row r="2" spans="1:99" s="2" customFormat="1" ht="18.75" x14ac:dyDescent="0.35">
      <c r="E2" s="2" t="s">
        <v>98</v>
      </c>
      <c r="F2" s="2" t="s">
        <v>99</v>
      </c>
      <c r="G2" s="2" t="s">
        <v>99</v>
      </c>
      <c r="H2" s="3" t="s">
        <v>100</v>
      </c>
      <c r="I2" s="3" t="s">
        <v>101</v>
      </c>
      <c r="J2" s="3" t="s">
        <v>101</v>
      </c>
      <c r="K2" s="3" t="s">
        <v>101</v>
      </c>
      <c r="L2" s="2" t="s">
        <v>102</v>
      </c>
      <c r="M2" s="2" t="s">
        <v>103</v>
      </c>
      <c r="N2" s="2" t="s">
        <v>104</v>
      </c>
      <c r="O2" s="2" t="s">
        <v>105</v>
      </c>
      <c r="P2" s="2" t="s">
        <v>106</v>
      </c>
      <c r="Q2" s="2" t="s">
        <v>107</v>
      </c>
      <c r="R2" s="2" t="s">
        <v>108</v>
      </c>
      <c r="S2" s="2" t="s">
        <v>109</v>
      </c>
      <c r="T2" s="2" t="s">
        <v>110</v>
      </c>
      <c r="U2" s="2" t="s">
        <v>111</v>
      </c>
      <c r="V2" s="2" t="s">
        <v>112</v>
      </c>
      <c r="W2" s="2" t="s">
        <v>113</v>
      </c>
      <c r="X2" s="2" t="s">
        <v>114</v>
      </c>
      <c r="Y2" s="2" t="s">
        <v>115</v>
      </c>
      <c r="Z2" s="2" t="s">
        <v>116</v>
      </c>
      <c r="AA2" s="2" t="s">
        <v>117</v>
      </c>
      <c r="AB2" s="2" t="s">
        <v>118</v>
      </c>
      <c r="AC2" s="2" t="s">
        <v>119</v>
      </c>
      <c r="AD2" s="2" t="s">
        <v>120</v>
      </c>
      <c r="AE2" s="2" t="s">
        <v>121</v>
      </c>
      <c r="AF2" s="2" t="s">
        <v>122</v>
      </c>
      <c r="AG2" s="2" t="s">
        <v>123</v>
      </c>
      <c r="AH2" s="4" t="s">
        <v>124</v>
      </c>
      <c r="AI2" s="4" t="s">
        <v>125</v>
      </c>
      <c r="AJ2" s="4" t="s">
        <v>126</v>
      </c>
      <c r="AK2" s="4" t="s">
        <v>127</v>
      </c>
      <c r="AL2" s="2" t="s">
        <v>128</v>
      </c>
      <c r="AM2" s="2" t="s">
        <v>129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46</v>
      </c>
      <c r="AW2" s="2" t="s">
        <v>47</v>
      </c>
      <c r="AX2" s="2" t="s">
        <v>48</v>
      </c>
      <c r="AY2" s="2" t="s">
        <v>49</v>
      </c>
      <c r="AZ2" s="2" t="s">
        <v>50</v>
      </c>
      <c r="BA2" s="2" t="s">
        <v>51</v>
      </c>
      <c r="BB2" s="2" t="s">
        <v>52</v>
      </c>
      <c r="BC2" s="2" t="s">
        <v>53</v>
      </c>
      <c r="BD2" s="2" t="s">
        <v>54</v>
      </c>
      <c r="BE2" s="2" t="s">
        <v>55</v>
      </c>
      <c r="BF2" s="2" t="s">
        <v>56</v>
      </c>
      <c r="BG2" s="2" t="s">
        <v>57</v>
      </c>
      <c r="BH2" s="2" t="s">
        <v>58</v>
      </c>
      <c r="BI2" s="2" t="s">
        <v>59</v>
      </c>
      <c r="BJ2" s="2" t="s">
        <v>60</v>
      </c>
      <c r="BK2" s="2" t="s">
        <v>61</v>
      </c>
      <c r="BL2" s="2" t="s">
        <v>62</v>
      </c>
      <c r="BM2" s="2" t="s">
        <v>63</v>
      </c>
      <c r="BN2" s="2" t="s">
        <v>64</v>
      </c>
      <c r="BO2" s="2" t="s">
        <v>65</v>
      </c>
      <c r="BP2" s="2" t="s">
        <v>66</v>
      </c>
      <c r="BQ2" s="2" t="s">
        <v>67</v>
      </c>
      <c r="BR2" s="2" t="s">
        <v>68</v>
      </c>
      <c r="BS2" s="2" t="s">
        <v>69</v>
      </c>
      <c r="BT2" s="2" t="s">
        <v>70</v>
      </c>
      <c r="BU2" s="2" t="s">
        <v>71</v>
      </c>
      <c r="BV2" s="2" t="s">
        <v>72</v>
      </c>
      <c r="BW2" s="2" t="s">
        <v>73</v>
      </c>
      <c r="BX2" s="2" t="s">
        <v>74</v>
      </c>
      <c r="BY2" s="2" t="s">
        <v>75</v>
      </c>
      <c r="BZ2" s="2" t="s">
        <v>76</v>
      </c>
      <c r="CA2" s="2" t="s">
        <v>77</v>
      </c>
      <c r="CB2" s="2" t="s">
        <v>78</v>
      </c>
      <c r="CC2" s="2" t="s">
        <v>79</v>
      </c>
      <c r="CD2" s="2" t="s">
        <v>80</v>
      </c>
      <c r="CE2" s="2" t="s">
        <v>81</v>
      </c>
      <c r="CF2" s="2" t="s">
        <v>82</v>
      </c>
      <c r="CG2" s="2" t="s">
        <v>83</v>
      </c>
      <c r="CH2" s="2" t="s">
        <v>84</v>
      </c>
      <c r="CI2" s="2" t="s">
        <v>85</v>
      </c>
      <c r="CJ2" s="2" t="s">
        <v>86</v>
      </c>
      <c r="CK2" s="2" t="s">
        <v>87</v>
      </c>
      <c r="CL2" s="2" t="s">
        <v>88</v>
      </c>
      <c r="CM2" s="2" t="s">
        <v>89</v>
      </c>
      <c r="CN2" s="2" t="s">
        <v>90</v>
      </c>
      <c r="CO2" s="2" t="s">
        <v>91</v>
      </c>
      <c r="CP2" s="2" t="s">
        <v>92</v>
      </c>
      <c r="CQ2" s="2" t="s">
        <v>93</v>
      </c>
      <c r="CR2" s="2" t="s">
        <v>94</v>
      </c>
      <c r="CS2" s="2" t="s">
        <v>95</v>
      </c>
      <c r="CT2" s="2" t="s">
        <v>96</v>
      </c>
      <c r="CU2" s="2" t="s">
        <v>130</v>
      </c>
    </row>
    <row r="3" spans="1:99" s="2" customFormat="1" x14ac:dyDescent="0.25">
      <c r="A3" s="2" t="s">
        <v>131</v>
      </c>
      <c r="B3" s="2" t="s">
        <v>132</v>
      </c>
      <c r="C3" s="2" t="s">
        <v>133</v>
      </c>
      <c r="D3" s="2">
        <v>1951</v>
      </c>
      <c r="E3" s="2">
        <f t="shared" ref="E3:E47" si="0">2015-D3</f>
        <v>64</v>
      </c>
      <c r="F3" s="2">
        <v>17</v>
      </c>
      <c r="G3" s="2">
        <v>17</v>
      </c>
      <c r="H3" s="2">
        <v>810</v>
      </c>
      <c r="I3" s="2">
        <v>12805</v>
      </c>
      <c r="J3" s="2">
        <v>4621</v>
      </c>
      <c r="K3" s="2">
        <v>12805</v>
      </c>
      <c r="L3" s="2">
        <f t="shared" ref="L3:L50" si="1">K3*43559.9</f>
        <v>557784519.5</v>
      </c>
      <c r="M3" s="2">
        <v>1066.48</v>
      </c>
      <c r="N3" s="2">
        <f t="shared" ref="N3:N50" si="2">M3*43560</f>
        <v>46455868.800000004</v>
      </c>
      <c r="O3" s="2">
        <f t="shared" ref="O3:O50" si="3">M3*0.0015625</f>
        <v>1.6663750000000002</v>
      </c>
      <c r="P3" s="2">
        <f t="shared" ref="P3:P50" si="4">M3*4046.86</f>
        <v>4315895.2527999999</v>
      </c>
      <c r="Q3" s="2">
        <f t="shared" ref="Q3:Q50" si="5">M3*0.00404686</f>
        <v>4.3158952527999999</v>
      </c>
      <c r="R3" s="2">
        <v>13</v>
      </c>
      <c r="S3" s="2">
        <f t="shared" ref="S3:S50" si="6">R3*2.58999</f>
        <v>33.669869999999996</v>
      </c>
      <c r="T3" s="2">
        <f t="shared" ref="T3:T50" si="7">R3*640</f>
        <v>8320</v>
      </c>
      <c r="U3" s="2">
        <f t="shared" ref="U3:U50" si="8">R3*27880000</f>
        <v>362440000</v>
      </c>
      <c r="V3" s="2">
        <v>98144.771630999996</v>
      </c>
      <c r="W3" s="2">
        <f t="shared" ref="W3:W50" si="9">V3*0.0003048</f>
        <v>29.914526393128796</v>
      </c>
      <c r="X3" s="2">
        <f t="shared" ref="X3:X50" si="10">V3*0.000189394</f>
        <v>18.588030878281614</v>
      </c>
      <c r="Y3" s="2">
        <f t="shared" ref="Y3:Y50" si="11">X3/(2*(SQRT(3.1416*O3)))</f>
        <v>4.0620154857177813</v>
      </c>
      <c r="Z3" s="2">
        <f t="shared" ref="Z3:Z50" si="12">L3/N3</f>
        <v>12.006761124226353</v>
      </c>
      <c r="AA3" s="2">
        <f t="shared" ref="AA3:AA50" si="13">W3/AK3</f>
        <v>5.2482443977229201</v>
      </c>
      <c r="AB3" s="2">
        <f t="shared" ref="AB3:AB50" si="14">3*Z3/AC3</f>
        <v>2.1188401983928857</v>
      </c>
      <c r="AC3" s="2">
        <v>17</v>
      </c>
      <c r="AD3" s="2">
        <f t="shared" ref="AD3:AD50" si="15">Z3/AC3</f>
        <v>0.70628006613096195</v>
      </c>
      <c r="AE3" s="2">
        <v>41.331299999999999</v>
      </c>
      <c r="AF3" s="2">
        <f t="shared" ref="AF3:AF50" si="16">T3/M3</f>
        <v>7.8013652389168104</v>
      </c>
      <c r="AG3" s="2">
        <f t="shared" ref="AG3:AG50" si="17">50*Z3*SQRT(3.1416)*(SQRT(N3))^-1</f>
        <v>0.15611729781318343</v>
      </c>
      <c r="AH3" s="2">
        <f t="shared" ref="AH3:AH50" si="18">P3/AJ3</f>
        <v>0.75718641786250462</v>
      </c>
      <c r="AI3" s="2">
        <f t="shared" ref="AI3:AI50" si="19">J3*43559.9</f>
        <v>201290297.90000001</v>
      </c>
      <c r="AJ3" s="2">
        <f t="shared" ref="AJ3:AJ50" si="20">J3*1233.48</f>
        <v>5699911.0800000001</v>
      </c>
      <c r="AK3" s="2">
        <f t="shared" ref="AK3:AK50" si="21">AJ3/10^6</f>
        <v>5.6999110799999997</v>
      </c>
      <c r="AL3" s="2" t="s">
        <v>134</v>
      </c>
      <c r="AM3" s="2" t="s">
        <v>135</v>
      </c>
      <c r="AN3" s="2" t="s">
        <v>136</v>
      </c>
      <c r="AO3" s="2" t="s">
        <v>137</v>
      </c>
      <c r="AP3" s="2" t="s">
        <v>138</v>
      </c>
      <c r="AQ3" s="2" t="s">
        <v>139</v>
      </c>
      <c r="AR3" s="2" t="s">
        <v>140</v>
      </c>
      <c r="AS3" s="2">
        <v>1</v>
      </c>
      <c r="AT3" s="2" t="s">
        <v>141</v>
      </c>
      <c r="AU3" s="2" t="s">
        <v>142</v>
      </c>
      <c r="AV3" s="2">
        <v>6</v>
      </c>
      <c r="AW3" s="5">
        <v>47</v>
      </c>
      <c r="AX3" s="5">
        <v>53</v>
      </c>
      <c r="AY3" s="5">
        <v>1</v>
      </c>
      <c r="AZ3" s="5">
        <v>1</v>
      </c>
      <c r="BA3" s="5">
        <v>4.3</v>
      </c>
      <c r="BB3" s="2">
        <v>0</v>
      </c>
      <c r="BC3" s="5">
        <v>0.4</v>
      </c>
      <c r="BD3" s="2">
        <v>0</v>
      </c>
      <c r="BE3" s="5">
        <v>0.2</v>
      </c>
      <c r="BF3" s="5">
        <v>13</v>
      </c>
      <c r="BG3" s="5">
        <v>1.3</v>
      </c>
      <c r="BH3" s="2">
        <v>0</v>
      </c>
      <c r="BI3" s="2">
        <v>0</v>
      </c>
      <c r="BJ3" s="5">
        <v>5.5</v>
      </c>
      <c r="BK3" s="5">
        <v>8</v>
      </c>
      <c r="BL3" s="5">
        <v>66.3</v>
      </c>
      <c r="BM3" s="2">
        <v>0</v>
      </c>
      <c r="BN3" s="2">
        <v>0</v>
      </c>
      <c r="BO3" s="5">
        <v>4971</v>
      </c>
      <c r="BP3" s="5">
        <v>671</v>
      </c>
      <c r="BQ3" s="5">
        <v>50</v>
      </c>
      <c r="BR3" s="5">
        <v>7</v>
      </c>
      <c r="BS3" s="5">
        <v>0.17</v>
      </c>
      <c r="BT3" s="5">
        <v>0.02</v>
      </c>
      <c r="BU3" s="5">
        <v>10253</v>
      </c>
      <c r="BV3" s="5">
        <v>104</v>
      </c>
      <c r="BW3" s="5">
        <v>0.35</v>
      </c>
      <c r="BX3" s="5">
        <v>179413</v>
      </c>
      <c r="BY3" s="5">
        <v>3388</v>
      </c>
      <c r="BZ3" s="5">
        <v>1812</v>
      </c>
      <c r="CA3" s="5">
        <v>34</v>
      </c>
      <c r="CB3" s="5">
        <v>4.96</v>
      </c>
      <c r="CC3" s="5">
        <v>0.1</v>
      </c>
      <c r="CD3" s="5">
        <v>1</v>
      </c>
      <c r="CE3" s="5">
        <v>7</v>
      </c>
      <c r="CF3" s="5">
        <v>83</v>
      </c>
      <c r="CG3" s="5">
        <v>45</v>
      </c>
      <c r="CH3" s="5">
        <v>10</v>
      </c>
      <c r="CI3" s="5">
        <v>1</v>
      </c>
      <c r="CJ3" s="5">
        <v>3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5">
        <v>2</v>
      </c>
      <c r="CQ3" s="5">
        <v>4</v>
      </c>
      <c r="CR3" s="5">
        <v>42</v>
      </c>
      <c r="CS3" s="5">
        <v>0.75851000000000002</v>
      </c>
      <c r="CT3" s="5">
        <v>0.65795999999999999</v>
      </c>
      <c r="CU3" s="2" t="s">
        <v>143</v>
      </c>
    </row>
    <row r="4" spans="1:99" s="2" customFormat="1" x14ac:dyDescent="0.25">
      <c r="A4" s="2" t="s">
        <v>144</v>
      </c>
      <c r="C4" s="2" t="s">
        <v>145</v>
      </c>
      <c r="D4" s="2">
        <v>1952</v>
      </c>
      <c r="E4" s="2">
        <f t="shared" si="0"/>
        <v>63</v>
      </c>
      <c r="F4" s="2">
        <v>43</v>
      </c>
      <c r="G4" s="2">
        <v>51</v>
      </c>
      <c r="H4" s="2">
        <v>33500</v>
      </c>
      <c r="I4" s="2">
        <v>45700</v>
      </c>
      <c r="J4" s="2">
        <v>13300</v>
      </c>
      <c r="K4" s="2">
        <v>45700</v>
      </c>
      <c r="L4" s="2">
        <f t="shared" si="1"/>
        <v>1990687430</v>
      </c>
      <c r="M4" s="2">
        <v>1650</v>
      </c>
      <c r="N4" s="2">
        <f t="shared" si="2"/>
        <v>71874000</v>
      </c>
      <c r="O4" s="2">
        <f t="shared" si="3"/>
        <v>2.578125</v>
      </c>
      <c r="P4" s="2">
        <f t="shared" si="4"/>
        <v>6677319</v>
      </c>
      <c r="Q4" s="2">
        <f t="shared" si="5"/>
        <v>6.6773190000000007</v>
      </c>
      <c r="R4" s="2">
        <v>70.900000000000006</v>
      </c>
      <c r="S4" s="2">
        <f t="shared" si="6"/>
        <v>183.630291</v>
      </c>
      <c r="T4" s="2">
        <f t="shared" si="7"/>
        <v>45376</v>
      </c>
      <c r="U4" s="2">
        <f t="shared" si="8"/>
        <v>1976692000.0000002</v>
      </c>
      <c r="V4" s="2">
        <v>112687.89212999999</v>
      </c>
      <c r="W4" s="2">
        <f t="shared" si="9"/>
        <v>34.347269521223993</v>
      </c>
      <c r="X4" s="2">
        <f t="shared" si="10"/>
        <v>21.342410642069218</v>
      </c>
      <c r="Y4" s="2">
        <f t="shared" si="11"/>
        <v>3.7496095519006989</v>
      </c>
      <c r="Z4" s="2">
        <f t="shared" si="12"/>
        <v>27.696906113476363</v>
      </c>
      <c r="AA4" s="2">
        <f t="shared" si="13"/>
        <v>2.0936711318879935</v>
      </c>
      <c r="AB4" s="2">
        <f t="shared" si="14"/>
        <v>1.9323422869867231</v>
      </c>
      <c r="AC4" s="2">
        <v>43</v>
      </c>
      <c r="AD4" s="2">
        <f t="shared" si="15"/>
        <v>0.64411409566224098</v>
      </c>
      <c r="AE4" s="2">
        <v>56.331400000000002</v>
      </c>
      <c r="AF4" s="2">
        <f t="shared" si="16"/>
        <v>27.50060606060606</v>
      </c>
      <c r="AG4" s="2">
        <f t="shared" si="17"/>
        <v>0.28952815288964845</v>
      </c>
      <c r="AH4" s="2">
        <f t="shared" si="18"/>
        <v>0.40702245691083433</v>
      </c>
      <c r="AI4" s="2">
        <f t="shared" si="19"/>
        <v>579346670</v>
      </c>
      <c r="AJ4" s="2">
        <f t="shared" si="20"/>
        <v>16405284</v>
      </c>
      <c r="AK4" s="2">
        <f t="shared" si="21"/>
        <v>16.405284000000002</v>
      </c>
      <c r="AL4" s="2" t="s">
        <v>146</v>
      </c>
      <c r="AM4" s="2" t="s">
        <v>147</v>
      </c>
      <c r="AN4" s="2" t="s">
        <v>148</v>
      </c>
      <c r="AO4" s="2" t="s">
        <v>149</v>
      </c>
      <c r="AP4" s="2" t="s">
        <v>150</v>
      </c>
      <c r="AQ4" s="2" t="s">
        <v>151</v>
      </c>
      <c r="AR4" s="2" t="s">
        <v>152</v>
      </c>
      <c r="AS4" s="2">
        <v>1</v>
      </c>
      <c r="AT4" s="2" t="s">
        <v>153</v>
      </c>
      <c r="AU4" s="2" t="s">
        <v>154</v>
      </c>
      <c r="AV4" s="2">
        <v>9</v>
      </c>
      <c r="AW4" s="5">
        <v>87</v>
      </c>
      <c r="AX4" s="5">
        <v>11</v>
      </c>
      <c r="AY4" s="5">
        <v>2</v>
      </c>
      <c r="AZ4" s="5">
        <v>1.2</v>
      </c>
      <c r="BA4" s="5">
        <v>0.3</v>
      </c>
      <c r="BB4" s="2">
        <v>0</v>
      </c>
      <c r="BC4" s="5">
        <v>0.4</v>
      </c>
      <c r="BD4" s="2">
        <v>0</v>
      </c>
      <c r="BE4" s="5">
        <v>0.1</v>
      </c>
      <c r="BF4" s="5">
        <v>70.5</v>
      </c>
      <c r="BG4" s="5">
        <v>2.2000000000000002</v>
      </c>
      <c r="BH4" s="5">
        <v>0.1</v>
      </c>
      <c r="BI4" s="2">
        <v>0</v>
      </c>
      <c r="BJ4" s="2">
        <v>0</v>
      </c>
      <c r="BK4" s="5">
        <v>17</v>
      </c>
      <c r="BL4" s="5">
        <v>8.1999999999999993</v>
      </c>
      <c r="BM4" s="2">
        <v>0</v>
      </c>
      <c r="BN4" s="5">
        <v>0.1</v>
      </c>
      <c r="BO4" s="5">
        <v>10702</v>
      </c>
      <c r="BP4" s="5">
        <v>3087</v>
      </c>
      <c r="BQ4" s="5">
        <v>73</v>
      </c>
      <c r="BR4" s="5">
        <v>21</v>
      </c>
      <c r="BS4" s="5">
        <v>0.2</v>
      </c>
      <c r="BT4" s="5">
        <v>0.06</v>
      </c>
      <c r="BU4" s="5">
        <v>19285</v>
      </c>
      <c r="BV4" s="5">
        <v>131</v>
      </c>
      <c r="BW4" s="5">
        <v>0.36</v>
      </c>
      <c r="BX4" s="5">
        <v>66676</v>
      </c>
      <c r="BY4" s="5">
        <v>4025</v>
      </c>
      <c r="BZ4" s="5">
        <v>454</v>
      </c>
      <c r="CA4" s="5">
        <v>27</v>
      </c>
      <c r="CB4" s="5">
        <v>1.33</v>
      </c>
      <c r="CC4" s="5">
        <v>0.08</v>
      </c>
      <c r="CD4" s="5">
        <v>14</v>
      </c>
      <c r="CE4" s="5">
        <v>26</v>
      </c>
      <c r="CF4" s="5">
        <v>17</v>
      </c>
      <c r="CG4" s="5">
        <v>8</v>
      </c>
      <c r="CH4" s="5">
        <v>44</v>
      </c>
      <c r="CI4" s="5">
        <v>20</v>
      </c>
      <c r="CJ4" s="5">
        <v>41</v>
      </c>
      <c r="CK4" s="2">
        <v>0</v>
      </c>
      <c r="CL4" s="2">
        <v>0</v>
      </c>
      <c r="CM4" s="2">
        <v>0</v>
      </c>
      <c r="CN4" s="2">
        <v>0</v>
      </c>
      <c r="CO4" s="2">
        <v>0</v>
      </c>
      <c r="CP4" s="2">
        <v>0</v>
      </c>
      <c r="CQ4" s="5">
        <v>5</v>
      </c>
      <c r="CR4" s="5">
        <v>24</v>
      </c>
      <c r="CS4" s="5">
        <v>0.54651000000000005</v>
      </c>
      <c r="CT4" s="5">
        <v>0.16377</v>
      </c>
      <c r="CU4" s="2" t="s">
        <v>143</v>
      </c>
    </row>
    <row r="5" spans="1:99" s="2" customFormat="1" x14ac:dyDescent="0.25">
      <c r="A5" s="2" t="s">
        <v>155</v>
      </c>
      <c r="B5" s="2" t="s">
        <v>156</v>
      </c>
      <c r="C5" s="2" t="s">
        <v>157</v>
      </c>
      <c r="D5" s="2">
        <v>1953</v>
      </c>
      <c r="E5" s="2">
        <f t="shared" si="0"/>
        <v>62</v>
      </c>
      <c r="F5" s="2">
        <v>19</v>
      </c>
      <c r="G5" s="2">
        <v>27</v>
      </c>
      <c r="H5" s="2">
        <v>85000</v>
      </c>
      <c r="I5" s="2">
        <v>7830</v>
      </c>
      <c r="J5" s="2">
        <v>600</v>
      </c>
      <c r="K5" s="2">
        <v>7830</v>
      </c>
      <c r="L5" s="2">
        <f t="shared" si="1"/>
        <v>341074017</v>
      </c>
      <c r="M5" s="2">
        <v>460</v>
      </c>
      <c r="N5" s="2">
        <f t="shared" si="2"/>
        <v>20037600</v>
      </c>
      <c r="O5" s="2">
        <f t="shared" si="3"/>
        <v>0.71875</v>
      </c>
      <c r="P5" s="2">
        <f t="shared" si="4"/>
        <v>1861555.6</v>
      </c>
      <c r="Q5" s="2">
        <f t="shared" si="5"/>
        <v>1.8615556000000002</v>
      </c>
      <c r="R5" s="2">
        <v>763</v>
      </c>
      <c r="S5" s="2">
        <f t="shared" si="6"/>
        <v>1976.1623699999998</v>
      </c>
      <c r="T5" s="2">
        <f t="shared" si="7"/>
        <v>488320</v>
      </c>
      <c r="U5" s="2">
        <f t="shared" si="8"/>
        <v>21272440000</v>
      </c>
      <c r="V5" s="2">
        <v>66701.696087000004</v>
      </c>
      <c r="W5" s="2">
        <f t="shared" si="9"/>
        <v>20.330676967317601</v>
      </c>
      <c r="X5" s="2">
        <f t="shared" si="10"/>
        <v>12.63290102870128</v>
      </c>
      <c r="Y5" s="2">
        <f t="shared" si="11"/>
        <v>4.2034774802801076</v>
      </c>
      <c r="Z5" s="2">
        <f t="shared" si="12"/>
        <v>17.02170005389867</v>
      </c>
      <c r="AA5" s="2">
        <f t="shared" si="13"/>
        <v>27.470621017119047</v>
      </c>
      <c r="AB5" s="2">
        <f t="shared" si="14"/>
        <v>2.6876368506155792</v>
      </c>
      <c r="AC5" s="2">
        <v>19</v>
      </c>
      <c r="AD5" s="2">
        <f t="shared" si="15"/>
        <v>0.89587895020519315</v>
      </c>
      <c r="AE5" s="2">
        <v>609.58100000000002</v>
      </c>
      <c r="AF5" s="2">
        <f t="shared" si="16"/>
        <v>1061.5652173913043</v>
      </c>
      <c r="AG5" s="2">
        <f t="shared" si="17"/>
        <v>0.33699660870137332</v>
      </c>
      <c r="AH5" s="2">
        <f t="shared" si="18"/>
        <v>2.5153165569499842</v>
      </c>
      <c r="AI5" s="2">
        <f t="shared" si="19"/>
        <v>26135940</v>
      </c>
      <c r="AJ5" s="2">
        <f t="shared" si="20"/>
        <v>740088</v>
      </c>
      <c r="AK5" s="2">
        <f t="shared" si="21"/>
        <v>0.74008799999999997</v>
      </c>
      <c r="AL5" s="2" t="s">
        <v>158</v>
      </c>
      <c r="AM5" s="2" t="s">
        <v>159</v>
      </c>
      <c r="AN5" s="2" t="s">
        <v>160</v>
      </c>
      <c r="AO5" s="2" t="s">
        <v>161</v>
      </c>
      <c r="AP5" s="2" t="s">
        <v>162</v>
      </c>
      <c r="AQ5" s="2" t="s">
        <v>163</v>
      </c>
      <c r="AR5" s="2" t="s">
        <v>164</v>
      </c>
      <c r="AS5" s="2">
        <v>2</v>
      </c>
      <c r="AT5" s="2" t="s">
        <v>165</v>
      </c>
      <c r="AU5" s="2" t="s">
        <v>166</v>
      </c>
      <c r="AV5" s="2">
        <v>6</v>
      </c>
      <c r="AW5" s="5">
        <v>86</v>
      </c>
      <c r="AX5" s="5">
        <v>14</v>
      </c>
      <c r="AY5" s="2">
        <v>0</v>
      </c>
      <c r="AZ5" s="5">
        <v>1.3</v>
      </c>
      <c r="BA5" s="5">
        <v>3.4</v>
      </c>
      <c r="BB5" s="5">
        <v>0.1</v>
      </c>
      <c r="BC5" s="5">
        <v>0.9</v>
      </c>
      <c r="BD5" s="5">
        <v>0.1</v>
      </c>
      <c r="BE5" s="5">
        <v>0.2</v>
      </c>
      <c r="BF5" s="5">
        <v>13.5</v>
      </c>
      <c r="BG5" s="5">
        <v>0.2</v>
      </c>
      <c r="BH5" s="5">
        <v>0.1</v>
      </c>
      <c r="BI5" s="2">
        <v>0</v>
      </c>
      <c r="BJ5" s="5">
        <v>0.1</v>
      </c>
      <c r="BK5" s="5">
        <v>22.4</v>
      </c>
      <c r="BL5" s="5">
        <v>57.8</v>
      </c>
      <c r="BM5" s="2">
        <v>0</v>
      </c>
      <c r="BN5" s="2">
        <v>0</v>
      </c>
      <c r="BO5" s="5">
        <v>56614</v>
      </c>
      <c r="BP5" s="5">
        <v>10970</v>
      </c>
      <c r="BQ5" s="5">
        <v>30</v>
      </c>
      <c r="BR5" s="5">
        <v>6</v>
      </c>
      <c r="BS5" s="5">
        <v>0.11</v>
      </c>
      <c r="BT5" s="5">
        <v>0.02</v>
      </c>
      <c r="BU5" s="5">
        <v>112938</v>
      </c>
      <c r="BV5" s="5">
        <v>61</v>
      </c>
      <c r="BW5" s="5">
        <v>0.22</v>
      </c>
      <c r="BX5" s="5">
        <v>3191381</v>
      </c>
      <c r="BY5" s="5">
        <v>194044</v>
      </c>
      <c r="BZ5" s="5">
        <v>1712</v>
      </c>
      <c r="CA5" s="5">
        <v>104</v>
      </c>
      <c r="CB5" s="5">
        <v>5.94</v>
      </c>
      <c r="CC5" s="5">
        <v>0.37</v>
      </c>
      <c r="CD5" s="5">
        <v>3</v>
      </c>
      <c r="CE5" s="5">
        <v>6</v>
      </c>
      <c r="CF5" s="5">
        <v>78</v>
      </c>
      <c r="CG5" s="5">
        <v>54</v>
      </c>
      <c r="CH5" s="5">
        <v>12</v>
      </c>
      <c r="CI5" s="5">
        <v>1</v>
      </c>
      <c r="CJ5" s="5">
        <v>3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5">
        <v>6</v>
      </c>
      <c r="CR5" s="5">
        <v>36</v>
      </c>
      <c r="CS5" s="5">
        <v>0.86443999999999999</v>
      </c>
      <c r="CT5" s="5">
        <v>0.90136000000000005</v>
      </c>
      <c r="CU5" s="2" t="s">
        <v>143</v>
      </c>
    </row>
    <row r="6" spans="1:99" s="2" customFormat="1" x14ac:dyDescent="0.25">
      <c r="A6" s="2" t="s">
        <v>167</v>
      </c>
      <c r="C6" s="2" t="s">
        <v>168</v>
      </c>
      <c r="D6" s="2">
        <v>1967</v>
      </c>
      <c r="E6" s="2">
        <f t="shared" si="0"/>
        <v>48</v>
      </c>
      <c r="F6" s="2">
        <v>77</v>
      </c>
      <c r="G6" s="2">
        <v>81</v>
      </c>
      <c r="H6" s="2">
        <v>140</v>
      </c>
      <c r="I6" s="2">
        <v>11935</v>
      </c>
      <c r="J6" s="2">
        <v>9235</v>
      </c>
      <c r="K6" s="2">
        <v>11935</v>
      </c>
      <c r="L6" s="2">
        <f t="shared" si="1"/>
        <v>519887406.5</v>
      </c>
      <c r="M6" s="2">
        <v>320</v>
      </c>
      <c r="N6" s="2">
        <f t="shared" si="2"/>
        <v>13939200</v>
      </c>
      <c r="O6" s="2">
        <f t="shared" si="3"/>
        <v>0.5</v>
      </c>
      <c r="P6" s="2">
        <f t="shared" si="4"/>
        <v>1294995.2</v>
      </c>
      <c r="Q6" s="2">
        <f t="shared" si="5"/>
        <v>1.2949952</v>
      </c>
      <c r="R6" s="2">
        <v>1.98</v>
      </c>
      <c r="S6" s="2">
        <f t="shared" si="6"/>
        <v>5.1281801999999992</v>
      </c>
      <c r="T6" s="2">
        <f t="shared" si="7"/>
        <v>1267.2</v>
      </c>
      <c r="U6" s="2">
        <f t="shared" si="8"/>
        <v>55202400</v>
      </c>
      <c r="V6" s="2">
        <v>36887.983576999999</v>
      </c>
      <c r="W6" s="2">
        <f t="shared" si="9"/>
        <v>11.243457394269599</v>
      </c>
      <c r="X6" s="2">
        <f t="shared" si="10"/>
        <v>6.9863627615823383</v>
      </c>
      <c r="Y6" s="2">
        <f t="shared" si="11"/>
        <v>2.7871522330320526</v>
      </c>
      <c r="Z6" s="2">
        <f t="shared" si="12"/>
        <v>37.296789378156568</v>
      </c>
      <c r="AA6" s="2">
        <f t="shared" si="13"/>
        <v>0.98703116757232279</v>
      </c>
      <c r="AB6" s="2">
        <f t="shared" si="14"/>
        <v>1.4531216640840221</v>
      </c>
      <c r="AC6" s="2">
        <v>77</v>
      </c>
      <c r="AD6" s="2">
        <f t="shared" si="15"/>
        <v>0.48437388802800735</v>
      </c>
      <c r="AE6" s="2" t="s">
        <v>136</v>
      </c>
      <c r="AF6" s="2">
        <f t="shared" si="16"/>
        <v>3.96</v>
      </c>
      <c r="AG6" s="2">
        <f t="shared" si="17"/>
        <v>0.88531530414179582</v>
      </c>
      <c r="AH6" s="2">
        <f t="shared" si="18"/>
        <v>0.11368394786713988</v>
      </c>
      <c r="AI6" s="2">
        <f t="shared" si="19"/>
        <v>402275676.5</v>
      </c>
      <c r="AJ6" s="2">
        <f t="shared" si="20"/>
        <v>11391187.800000001</v>
      </c>
      <c r="AK6" s="2">
        <f t="shared" si="21"/>
        <v>11.391187800000001</v>
      </c>
      <c r="AL6" s="2" t="s">
        <v>169</v>
      </c>
      <c r="AM6" s="2" t="s">
        <v>136</v>
      </c>
      <c r="AN6" s="2" t="s">
        <v>170</v>
      </c>
      <c r="AO6" s="2" t="s">
        <v>171</v>
      </c>
      <c r="AP6" s="2" t="s">
        <v>136</v>
      </c>
      <c r="AQ6" s="2" t="s">
        <v>136</v>
      </c>
      <c r="AR6" s="2" t="s">
        <v>136</v>
      </c>
      <c r="AS6" s="2">
        <v>0</v>
      </c>
      <c r="AT6" s="2" t="s">
        <v>136</v>
      </c>
      <c r="AU6" s="2" t="s">
        <v>136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 t="s">
        <v>143</v>
      </c>
    </row>
    <row r="7" spans="1:99" s="2" customFormat="1" x14ac:dyDescent="0.25">
      <c r="A7" s="2" t="s">
        <v>172</v>
      </c>
      <c r="C7" s="2" t="s">
        <v>173</v>
      </c>
      <c r="D7" s="2">
        <v>1955</v>
      </c>
      <c r="E7" s="2">
        <f t="shared" si="0"/>
        <v>60</v>
      </c>
      <c r="F7" s="2">
        <v>45</v>
      </c>
      <c r="G7" s="2">
        <v>70</v>
      </c>
      <c r="H7" s="2">
        <v>66513</v>
      </c>
      <c r="I7" s="2">
        <v>49300</v>
      </c>
      <c r="J7" s="2">
        <v>21180</v>
      </c>
      <c r="K7" s="2">
        <v>49300</v>
      </c>
      <c r="L7" s="2">
        <f t="shared" si="1"/>
        <v>2147503070</v>
      </c>
      <c r="M7" s="2">
        <v>1375</v>
      </c>
      <c r="N7" s="2">
        <f t="shared" si="2"/>
        <v>59895000</v>
      </c>
      <c r="O7" s="2">
        <f t="shared" si="3"/>
        <v>2.1484375</v>
      </c>
      <c r="P7" s="2">
        <f t="shared" si="4"/>
        <v>5564432.5</v>
      </c>
      <c r="Q7" s="2">
        <f t="shared" si="5"/>
        <v>5.5644325000000006</v>
      </c>
      <c r="R7" s="2">
        <v>216</v>
      </c>
      <c r="S7" s="2">
        <f t="shared" si="6"/>
        <v>559.43783999999994</v>
      </c>
      <c r="T7" s="2">
        <f t="shared" si="7"/>
        <v>138240</v>
      </c>
      <c r="U7" s="2">
        <f t="shared" si="8"/>
        <v>6022080000</v>
      </c>
      <c r="V7" s="2">
        <v>181601.68392000001</v>
      </c>
      <c r="W7" s="2">
        <f t="shared" si="9"/>
        <v>55.352193258816001</v>
      </c>
      <c r="X7" s="2">
        <f t="shared" si="10"/>
        <v>34.394269324344485</v>
      </c>
      <c r="Y7" s="2">
        <f t="shared" si="11"/>
        <v>6.6194100622811822</v>
      </c>
      <c r="Z7" s="2">
        <f t="shared" si="12"/>
        <v>35.854463143835048</v>
      </c>
      <c r="AA7" s="2">
        <f t="shared" si="13"/>
        <v>2.1187356105395994</v>
      </c>
      <c r="AB7" s="2">
        <f t="shared" si="14"/>
        <v>2.3902975429223363</v>
      </c>
      <c r="AC7" s="2">
        <v>45</v>
      </c>
      <c r="AD7" s="2">
        <f t="shared" si="15"/>
        <v>0.79676584764077885</v>
      </c>
      <c r="AE7" s="2">
        <v>129.804</v>
      </c>
      <c r="AF7" s="2">
        <f t="shared" si="16"/>
        <v>100.53818181818181</v>
      </c>
      <c r="AG7" s="2">
        <f t="shared" si="17"/>
        <v>0.41057583798322572</v>
      </c>
      <c r="AH7" s="2">
        <f t="shared" si="18"/>
        <v>0.21299176412158075</v>
      </c>
      <c r="AI7" s="2">
        <f t="shared" si="19"/>
        <v>922598682</v>
      </c>
      <c r="AJ7" s="2">
        <f t="shared" si="20"/>
        <v>26125106.400000002</v>
      </c>
      <c r="AK7" s="2">
        <f t="shared" si="21"/>
        <v>26.125106400000004</v>
      </c>
      <c r="AL7" s="2" t="s">
        <v>174</v>
      </c>
      <c r="AM7" s="2" t="s">
        <v>175</v>
      </c>
      <c r="AN7" s="2" t="s">
        <v>136</v>
      </c>
      <c r="AO7" s="2" t="s">
        <v>176</v>
      </c>
      <c r="AP7" s="2" t="s">
        <v>177</v>
      </c>
      <c r="AQ7" s="2" t="s">
        <v>178</v>
      </c>
      <c r="AR7" s="2" t="s">
        <v>179</v>
      </c>
      <c r="AS7" s="2">
        <v>2</v>
      </c>
      <c r="AT7" s="2" t="s">
        <v>180</v>
      </c>
      <c r="AU7" s="2" t="s">
        <v>181</v>
      </c>
      <c r="AV7" s="2">
        <v>6</v>
      </c>
      <c r="AW7" s="5">
        <v>82</v>
      </c>
      <c r="AX7" s="5">
        <v>17</v>
      </c>
      <c r="AY7" s="2">
        <v>0</v>
      </c>
      <c r="AZ7" s="5">
        <v>0.1</v>
      </c>
      <c r="BA7" s="5">
        <v>1.5</v>
      </c>
      <c r="BB7" s="5">
        <v>0.8</v>
      </c>
      <c r="BC7" s="5">
        <v>1.5</v>
      </c>
      <c r="BD7" s="5">
        <v>0.1</v>
      </c>
      <c r="BE7" s="5">
        <v>0.6</v>
      </c>
      <c r="BF7" s="5">
        <v>0.9</v>
      </c>
      <c r="BG7" s="2">
        <v>0</v>
      </c>
      <c r="BH7" s="2">
        <v>0</v>
      </c>
      <c r="BI7" s="2">
        <v>0</v>
      </c>
      <c r="BJ7" s="2">
        <v>0</v>
      </c>
      <c r="BK7" s="5">
        <v>8.3000000000000007</v>
      </c>
      <c r="BL7" s="5">
        <v>86.2</v>
      </c>
      <c r="BM7" s="2">
        <v>0</v>
      </c>
      <c r="BN7" s="2">
        <v>0</v>
      </c>
      <c r="BO7" s="5">
        <v>15527</v>
      </c>
      <c r="BP7" s="5">
        <v>2293</v>
      </c>
      <c r="BQ7" s="5">
        <v>48</v>
      </c>
      <c r="BR7" s="5">
        <v>7</v>
      </c>
      <c r="BS7" s="5">
        <v>0.15</v>
      </c>
      <c r="BT7" s="5">
        <v>0.02</v>
      </c>
      <c r="BU7" s="5">
        <v>28828</v>
      </c>
      <c r="BV7" s="5">
        <v>89</v>
      </c>
      <c r="BW7" s="5">
        <v>0.28999999999999998</v>
      </c>
      <c r="BX7" s="5">
        <v>922026</v>
      </c>
      <c r="BY7" s="5">
        <v>47560</v>
      </c>
      <c r="BZ7" s="5">
        <v>2837</v>
      </c>
      <c r="CA7" s="5">
        <v>146</v>
      </c>
      <c r="CB7" s="5">
        <v>8.01</v>
      </c>
      <c r="CC7" s="5">
        <v>0.43</v>
      </c>
      <c r="CD7" s="5">
        <v>3</v>
      </c>
      <c r="CE7" s="5">
        <v>7</v>
      </c>
      <c r="CF7" s="5">
        <v>88</v>
      </c>
      <c r="CG7" s="5">
        <v>64</v>
      </c>
      <c r="CH7" s="5">
        <v>6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5">
        <v>3</v>
      </c>
      <c r="CR7" s="5">
        <v>29</v>
      </c>
      <c r="CS7" s="5">
        <v>0.67542000000000002</v>
      </c>
      <c r="CT7" s="5">
        <v>0.42752000000000001</v>
      </c>
      <c r="CU7" s="2" t="s">
        <v>143</v>
      </c>
    </row>
    <row r="8" spans="1:99" s="2" customFormat="1" x14ac:dyDescent="0.25">
      <c r="A8" s="2" t="s">
        <v>182</v>
      </c>
      <c r="C8" s="2" t="s">
        <v>183</v>
      </c>
      <c r="D8" s="2">
        <v>1965</v>
      </c>
      <c r="E8" s="2">
        <f t="shared" si="0"/>
        <v>50</v>
      </c>
      <c r="F8" s="2">
        <v>121</v>
      </c>
      <c r="G8" s="2">
        <v>140</v>
      </c>
      <c r="H8" s="2">
        <v>5646</v>
      </c>
      <c r="I8" s="2">
        <v>11700</v>
      </c>
      <c r="J8" s="2">
        <v>9500</v>
      </c>
      <c r="K8" s="2">
        <v>11700</v>
      </c>
      <c r="L8" s="2">
        <f t="shared" si="1"/>
        <v>509650830</v>
      </c>
      <c r="M8" s="2">
        <v>275</v>
      </c>
      <c r="N8" s="2">
        <f t="shared" si="2"/>
        <v>11979000</v>
      </c>
      <c r="O8" s="2">
        <f t="shared" si="3"/>
        <v>0.4296875</v>
      </c>
      <c r="P8" s="2">
        <f t="shared" si="4"/>
        <v>1112886.5</v>
      </c>
      <c r="Q8" s="2">
        <f t="shared" si="5"/>
        <v>1.1128865000000001</v>
      </c>
      <c r="R8" s="2">
        <v>2.29</v>
      </c>
      <c r="S8" s="2">
        <f t="shared" si="6"/>
        <v>5.9310770999999995</v>
      </c>
      <c r="T8" s="2">
        <f t="shared" si="7"/>
        <v>1465.6</v>
      </c>
      <c r="U8" s="2">
        <f t="shared" si="8"/>
        <v>63845200</v>
      </c>
      <c r="V8" s="2">
        <v>57784.872273000001</v>
      </c>
      <c r="W8" s="2">
        <f t="shared" si="9"/>
        <v>17.612829068810399</v>
      </c>
      <c r="X8" s="2">
        <f t="shared" si="10"/>
        <v>10.944108099272563</v>
      </c>
      <c r="Y8" s="2">
        <f t="shared" si="11"/>
        <v>4.7097578036047691</v>
      </c>
      <c r="Z8" s="2">
        <f t="shared" si="12"/>
        <v>42.545356874530427</v>
      </c>
      <c r="AA8" s="2">
        <f t="shared" si="13"/>
        <v>1.5030499134507247</v>
      </c>
      <c r="AB8" s="2">
        <f t="shared" si="14"/>
        <v>1.0548435588726552</v>
      </c>
      <c r="AC8" s="2">
        <v>121</v>
      </c>
      <c r="AD8" s="2">
        <f t="shared" si="15"/>
        <v>0.35161451962421841</v>
      </c>
      <c r="AE8" s="2" t="s">
        <v>136</v>
      </c>
      <c r="AF8" s="2">
        <f t="shared" si="16"/>
        <v>5.3294545454545448</v>
      </c>
      <c r="AG8" s="2">
        <f t="shared" si="17"/>
        <v>1.0893999146752906</v>
      </c>
      <c r="AH8" s="2">
        <f t="shared" si="18"/>
        <v>9.4971906612528009E-2</v>
      </c>
      <c r="AI8" s="2">
        <f t="shared" si="19"/>
        <v>413819050</v>
      </c>
      <c r="AJ8" s="2">
        <f t="shared" si="20"/>
        <v>11718060</v>
      </c>
      <c r="AK8" s="2">
        <f t="shared" si="21"/>
        <v>11.718059999999999</v>
      </c>
      <c r="AL8" s="2" t="s">
        <v>184</v>
      </c>
      <c r="AM8" s="2" t="s">
        <v>136</v>
      </c>
      <c r="AN8" s="2" t="s">
        <v>185</v>
      </c>
      <c r="AO8" s="2" t="s">
        <v>186</v>
      </c>
      <c r="AP8" s="2" t="s">
        <v>136</v>
      </c>
      <c r="AQ8" s="2" t="s">
        <v>136</v>
      </c>
      <c r="AR8" s="2" t="s">
        <v>136</v>
      </c>
      <c r="AS8" s="2">
        <v>0</v>
      </c>
      <c r="AT8" s="2" t="s">
        <v>136</v>
      </c>
      <c r="AU8" s="2" t="s">
        <v>136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 t="s">
        <v>143</v>
      </c>
    </row>
    <row r="9" spans="1:99" s="2" customFormat="1" x14ac:dyDescent="0.25">
      <c r="A9" s="2" t="s">
        <v>187</v>
      </c>
      <c r="C9" s="2" t="s">
        <v>188</v>
      </c>
      <c r="D9" s="2">
        <v>1957</v>
      </c>
      <c r="E9" s="2">
        <f t="shared" si="0"/>
        <v>58</v>
      </c>
      <c r="F9" s="2">
        <v>20</v>
      </c>
      <c r="G9" s="2">
        <v>28</v>
      </c>
      <c r="H9" s="2">
        <v>47000</v>
      </c>
      <c r="I9" s="2">
        <v>6320</v>
      </c>
      <c r="J9" s="2">
        <v>3220</v>
      </c>
      <c r="K9" s="2">
        <v>6320</v>
      </c>
      <c r="L9" s="2">
        <f t="shared" si="1"/>
        <v>275298568</v>
      </c>
      <c r="M9" s="2">
        <v>322</v>
      </c>
      <c r="N9" s="2">
        <f t="shared" si="2"/>
        <v>14026320</v>
      </c>
      <c r="O9" s="2">
        <f t="shared" si="3"/>
        <v>0.50312500000000004</v>
      </c>
      <c r="P9" s="2">
        <f t="shared" si="4"/>
        <v>1303088.92</v>
      </c>
      <c r="Q9" s="2">
        <f t="shared" si="5"/>
        <v>1.30308892</v>
      </c>
      <c r="R9" s="2">
        <v>184</v>
      </c>
      <c r="S9" s="2">
        <f t="shared" si="6"/>
        <v>476.55815999999999</v>
      </c>
      <c r="T9" s="2">
        <f t="shared" si="7"/>
        <v>117760</v>
      </c>
      <c r="U9" s="2">
        <f t="shared" si="8"/>
        <v>5129920000</v>
      </c>
      <c r="V9" s="2">
        <v>77777.174627</v>
      </c>
      <c r="W9" s="2">
        <f t="shared" si="9"/>
        <v>23.7064828263096</v>
      </c>
      <c r="X9" s="2">
        <f t="shared" si="10"/>
        <v>14.730530211306039</v>
      </c>
      <c r="Y9" s="2">
        <f t="shared" si="11"/>
        <v>5.8583456290414322</v>
      </c>
      <c r="Z9" s="2">
        <f t="shared" si="12"/>
        <v>19.62728413439876</v>
      </c>
      <c r="AA9" s="2">
        <f t="shared" si="13"/>
        <v>5.9686916263750671</v>
      </c>
      <c r="AB9" s="2">
        <f t="shared" si="14"/>
        <v>2.9440926201598137</v>
      </c>
      <c r="AC9" s="2">
        <v>20</v>
      </c>
      <c r="AD9" s="2">
        <f t="shared" si="15"/>
        <v>0.98136420671993796</v>
      </c>
      <c r="AE9" s="2" t="s">
        <v>136</v>
      </c>
      <c r="AF9" s="2">
        <f t="shared" si="16"/>
        <v>365.71428571428572</v>
      </c>
      <c r="AG9" s="2">
        <f t="shared" si="17"/>
        <v>0.46444445976304177</v>
      </c>
      <c r="AH9" s="2">
        <f t="shared" si="18"/>
        <v>0.32808476829782401</v>
      </c>
      <c r="AI9" s="2">
        <f t="shared" si="19"/>
        <v>140262878</v>
      </c>
      <c r="AJ9" s="2">
        <f t="shared" si="20"/>
        <v>3971805.6</v>
      </c>
      <c r="AK9" s="2">
        <f t="shared" si="21"/>
        <v>3.9718056000000002</v>
      </c>
      <c r="AL9" s="2" t="s">
        <v>189</v>
      </c>
      <c r="AM9" s="2" t="s">
        <v>190</v>
      </c>
      <c r="AN9" s="2" t="s">
        <v>136</v>
      </c>
      <c r="AO9" s="2" t="s">
        <v>191</v>
      </c>
      <c r="AP9" s="2" t="s">
        <v>136</v>
      </c>
      <c r="AQ9" s="2" t="s">
        <v>136</v>
      </c>
      <c r="AR9" s="2" t="s">
        <v>136</v>
      </c>
      <c r="AS9" s="2">
        <v>0</v>
      </c>
      <c r="AT9" s="2" t="s">
        <v>136</v>
      </c>
      <c r="AU9" s="2" t="s">
        <v>136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 t="s">
        <v>143</v>
      </c>
    </row>
    <row r="10" spans="1:99" s="2" customFormat="1" x14ac:dyDescent="0.25">
      <c r="A10" s="2" t="s">
        <v>192</v>
      </c>
      <c r="C10" s="2" t="s">
        <v>193</v>
      </c>
      <c r="D10" s="2">
        <v>1959</v>
      </c>
      <c r="E10" s="2">
        <f t="shared" si="0"/>
        <v>56</v>
      </c>
      <c r="F10" s="2">
        <v>47</v>
      </c>
      <c r="G10" s="2">
        <v>61</v>
      </c>
      <c r="H10" s="2">
        <v>14597</v>
      </c>
      <c r="I10" s="2">
        <v>36670</v>
      </c>
      <c r="J10" s="2">
        <v>22000</v>
      </c>
      <c r="K10" s="2">
        <v>36670</v>
      </c>
      <c r="L10" s="2">
        <f t="shared" si="1"/>
        <v>1597341533</v>
      </c>
      <c r="M10" s="2">
        <v>1275</v>
      </c>
      <c r="N10" s="2">
        <f t="shared" si="2"/>
        <v>55539000</v>
      </c>
      <c r="O10" s="2">
        <f t="shared" si="3"/>
        <v>1.9921875</v>
      </c>
      <c r="P10" s="2">
        <f t="shared" si="4"/>
        <v>5159746.5</v>
      </c>
      <c r="Q10" s="2">
        <f t="shared" si="5"/>
        <v>5.1597465000000007</v>
      </c>
      <c r="R10" s="2">
        <v>16.8</v>
      </c>
      <c r="S10" s="2">
        <f t="shared" si="6"/>
        <v>43.511831999999998</v>
      </c>
      <c r="T10" s="2">
        <f t="shared" si="7"/>
        <v>10752</v>
      </c>
      <c r="U10" s="2">
        <f t="shared" si="8"/>
        <v>468384000</v>
      </c>
      <c r="V10" s="2">
        <v>72437.551768999998</v>
      </c>
      <c r="W10" s="2">
        <f t="shared" si="9"/>
        <v>22.078965779191197</v>
      </c>
      <c r="X10" s="2">
        <f t="shared" si="10"/>
        <v>13.719237679737986</v>
      </c>
      <c r="Y10" s="2">
        <f t="shared" si="11"/>
        <v>2.741949392997534</v>
      </c>
      <c r="Z10" s="2">
        <f t="shared" si="12"/>
        <v>28.760718288049837</v>
      </c>
      <c r="AA10" s="2">
        <f t="shared" si="13"/>
        <v>0.81362434218601021</v>
      </c>
      <c r="AB10" s="2">
        <f t="shared" si="14"/>
        <v>1.8357905290244576</v>
      </c>
      <c r="AC10" s="2">
        <v>47</v>
      </c>
      <c r="AD10" s="2">
        <f t="shared" si="15"/>
        <v>0.61193017634148594</v>
      </c>
      <c r="AE10" s="2" t="s">
        <v>136</v>
      </c>
      <c r="AF10" s="2">
        <f t="shared" si="16"/>
        <v>8.4329411764705888</v>
      </c>
      <c r="AG10" s="2">
        <f t="shared" si="17"/>
        <v>0.34201578364877822</v>
      </c>
      <c r="AH10" s="2">
        <f t="shared" si="18"/>
        <v>0.19014003617260258</v>
      </c>
      <c r="AI10" s="2">
        <f t="shared" si="19"/>
        <v>958317800</v>
      </c>
      <c r="AJ10" s="2">
        <f t="shared" si="20"/>
        <v>27136560</v>
      </c>
      <c r="AK10" s="2">
        <f t="shared" si="21"/>
        <v>27.136559999999999</v>
      </c>
      <c r="AL10" s="2" t="s">
        <v>194</v>
      </c>
      <c r="AM10" s="2" t="s">
        <v>195</v>
      </c>
      <c r="AN10" s="2" t="s">
        <v>196</v>
      </c>
      <c r="AO10" s="2" t="s">
        <v>197</v>
      </c>
      <c r="AP10" s="2" t="s">
        <v>136</v>
      </c>
      <c r="AQ10" s="2" t="s">
        <v>136</v>
      </c>
      <c r="AR10" s="2" t="s">
        <v>136</v>
      </c>
      <c r="AS10" s="2">
        <v>0</v>
      </c>
      <c r="AT10" s="2" t="s">
        <v>136</v>
      </c>
      <c r="AU10" s="2" t="s">
        <v>136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 t="s">
        <v>143</v>
      </c>
    </row>
    <row r="11" spans="1:99" s="2" customFormat="1" x14ac:dyDescent="0.25">
      <c r="A11" s="2" t="s">
        <v>198</v>
      </c>
      <c r="B11" s="2" t="s">
        <v>199</v>
      </c>
      <c r="C11" s="2" t="s">
        <v>200</v>
      </c>
      <c r="D11" s="2">
        <v>1963</v>
      </c>
      <c r="E11" s="2">
        <f t="shared" si="0"/>
        <v>52</v>
      </c>
      <c r="F11" s="2">
        <v>53</v>
      </c>
      <c r="G11" s="2">
        <v>53</v>
      </c>
      <c r="H11" s="2">
        <v>1250</v>
      </c>
      <c r="I11" s="2">
        <v>36600</v>
      </c>
      <c r="J11" s="2">
        <v>20400</v>
      </c>
      <c r="K11" s="2">
        <v>36600</v>
      </c>
      <c r="L11" s="2">
        <f t="shared" si="1"/>
        <v>1594292340</v>
      </c>
      <c r="M11" s="2">
        <v>1313</v>
      </c>
      <c r="N11" s="2">
        <f t="shared" si="2"/>
        <v>57194280</v>
      </c>
      <c r="O11" s="2">
        <f t="shared" si="3"/>
        <v>2.0515625000000002</v>
      </c>
      <c r="P11" s="2">
        <f t="shared" si="4"/>
        <v>5313527.18</v>
      </c>
      <c r="Q11" s="2">
        <f t="shared" si="5"/>
        <v>5.3135271800000003</v>
      </c>
      <c r="R11" s="2">
        <v>14</v>
      </c>
      <c r="S11" s="2">
        <f t="shared" si="6"/>
        <v>36.259859999999996</v>
      </c>
      <c r="T11" s="2">
        <f t="shared" si="7"/>
        <v>8960</v>
      </c>
      <c r="U11" s="2">
        <f t="shared" si="8"/>
        <v>390320000</v>
      </c>
      <c r="V11" s="2">
        <v>173051.85553999999</v>
      </c>
      <c r="W11" s="2">
        <f t="shared" si="9"/>
        <v>52.746205568591996</v>
      </c>
      <c r="X11" s="2">
        <f t="shared" si="10"/>
        <v>32.774983128142757</v>
      </c>
      <c r="Y11" s="2">
        <f t="shared" si="11"/>
        <v>6.4549764321761041</v>
      </c>
      <c r="Z11" s="2">
        <f t="shared" si="12"/>
        <v>27.875031209414647</v>
      </c>
      <c r="AA11" s="2">
        <f t="shared" si="13"/>
        <v>2.0961817882623817</v>
      </c>
      <c r="AB11" s="2">
        <f t="shared" si="14"/>
        <v>1.5778319552498858</v>
      </c>
      <c r="AC11" s="2">
        <v>53</v>
      </c>
      <c r="AD11" s="2">
        <f t="shared" si="15"/>
        <v>0.52594398508329521</v>
      </c>
      <c r="AE11" s="2" t="s">
        <v>136</v>
      </c>
      <c r="AF11" s="2">
        <f t="shared" si="16"/>
        <v>6.8240670220868243</v>
      </c>
      <c r="AG11" s="2">
        <f t="shared" si="17"/>
        <v>0.32665139120185699</v>
      </c>
      <c r="AH11" s="2">
        <f t="shared" si="18"/>
        <v>0.21116436312502104</v>
      </c>
      <c r="AI11" s="2">
        <f t="shared" si="19"/>
        <v>888621960</v>
      </c>
      <c r="AJ11" s="2">
        <f t="shared" si="20"/>
        <v>25162992</v>
      </c>
      <c r="AK11" s="2">
        <f t="shared" si="21"/>
        <v>25.162991999999999</v>
      </c>
      <c r="AL11" s="2" t="s">
        <v>201</v>
      </c>
      <c r="AM11" s="2" t="s">
        <v>136</v>
      </c>
      <c r="AN11" s="2" t="s">
        <v>202</v>
      </c>
      <c r="AO11" s="2" t="s">
        <v>203</v>
      </c>
      <c r="AP11" s="2" t="s">
        <v>136</v>
      </c>
      <c r="AQ11" s="2" t="s">
        <v>136</v>
      </c>
      <c r="AR11" s="2" t="s">
        <v>136</v>
      </c>
      <c r="AS11" s="2">
        <v>0</v>
      </c>
      <c r="AT11" s="2" t="s">
        <v>136</v>
      </c>
      <c r="AU11" s="2" t="s">
        <v>136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 t="s">
        <v>143</v>
      </c>
    </row>
    <row r="12" spans="1:99" s="2" customFormat="1" x14ac:dyDescent="0.25">
      <c r="A12" s="2" t="s">
        <v>204</v>
      </c>
      <c r="C12" s="2" t="s">
        <v>205</v>
      </c>
      <c r="D12" s="2">
        <v>1967</v>
      </c>
      <c r="E12" s="2">
        <f t="shared" si="0"/>
        <v>48</v>
      </c>
      <c r="F12" s="2">
        <v>85</v>
      </c>
      <c r="G12" s="2">
        <v>92</v>
      </c>
      <c r="H12" s="2">
        <v>15400</v>
      </c>
      <c r="I12" s="2">
        <v>110000</v>
      </c>
      <c r="J12" s="2">
        <v>24000</v>
      </c>
      <c r="K12" s="2">
        <v>110000</v>
      </c>
      <c r="L12" s="2">
        <f t="shared" si="1"/>
        <v>4791589000</v>
      </c>
      <c r="M12" s="2">
        <v>1350</v>
      </c>
      <c r="N12" s="2">
        <f t="shared" si="2"/>
        <v>58806000</v>
      </c>
      <c r="O12" s="2">
        <f t="shared" si="3"/>
        <v>2.109375</v>
      </c>
      <c r="P12" s="2">
        <f t="shared" si="4"/>
        <v>5463261</v>
      </c>
      <c r="Q12" s="2">
        <f t="shared" si="5"/>
        <v>5.4632610000000001</v>
      </c>
      <c r="R12" s="2">
        <v>168</v>
      </c>
      <c r="S12" s="2">
        <f t="shared" si="6"/>
        <v>435.11831999999998</v>
      </c>
      <c r="T12" s="2">
        <f t="shared" si="7"/>
        <v>107520</v>
      </c>
      <c r="U12" s="2">
        <f t="shared" si="8"/>
        <v>4683840000</v>
      </c>
      <c r="V12" s="2">
        <v>89957.194845999999</v>
      </c>
      <c r="W12" s="2">
        <f t="shared" si="9"/>
        <v>27.418952989060799</v>
      </c>
      <c r="X12" s="2">
        <f t="shared" si="10"/>
        <v>17.037352960663323</v>
      </c>
      <c r="Y12" s="2">
        <f t="shared" si="11"/>
        <v>3.309175373277137</v>
      </c>
      <c r="Z12" s="2">
        <f t="shared" si="12"/>
        <v>81.481294425738866</v>
      </c>
      <c r="AA12" s="2">
        <f t="shared" si="13"/>
        <v>0.92620583596345296</v>
      </c>
      <c r="AB12" s="2">
        <f t="shared" si="14"/>
        <v>2.8758103914966657</v>
      </c>
      <c r="AC12" s="2">
        <v>85</v>
      </c>
      <c r="AD12" s="2">
        <f t="shared" si="15"/>
        <v>0.95860346383222195</v>
      </c>
      <c r="AE12" s="2">
        <v>260.584</v>
      </c>
      <c r="AF12" s="2">
        <f t="shared" si="16"/>
        <v>79.644444444444446</v>
      </c>
      <c r="AG12" s="2">
        <f t="shared" si="17"/>
        <v>0.94165658623011261</v>
      </c>
      <c r="AH12" s="2">
        <f t="shared" si="18"/>
        <v>0.18454768216752601</v>
      </c>
      <c r="AI12" s="2">
        <f t="shared" si="19"/>
        <v>1045437600</v>
      </c>
      <c r="AJ12" s="2">
        <f t="shared" si="20"/>
        <v>29603520</v>
      </c>
      <c r="AK12" s="2">
        <f t="shared" si="21"/>
        <v>29.60352</v>
      </c>
      <c r="AL12" s="2" t="s">
        <v>206</v>
      </c>
      <c r="AM12" s="2" t="s">
        <v>207</v>
      </c>
      <c r="AN12" s="2" t="s">
        <v>208</v>
      </c>
      <c r="AO12" s="2" t="s">
        <v>209</v>
      </c>
      <c r="AP12" s="2" t="s">
        <v>210</v>
      </c>
      <c r="AQ12" s="2" t="s">
        <v>178</v>
      </c>
      <c r="AR12" s="2" t="s">
        <v>211</v>
      </c>
      <c r="AS12" s="2">
        <v>1</v>
      </c>
      <c r="AT12" s="2" t="s">
        <v>212</v>
      </c>
      <c r="AU12" s="2" t="s">
        <v>213</v>
      </c>
      <c r="AV12" s="2">
        <v>6</v>
      </c>
      <c r="AW12" s="5">
        <v>85</v>
      </c>
      <c r="AX12" s="5">
        <v>14</v>
      </c>
      <c r="AY12" s="2">
        <v>0</v>
      </c>
      <c r="AZ12" s="5">
        <v>1.3</v>
      </c>
      <c r="BA12" s="5">
        <v>0.4</v>
      </c>
      <c r="BB12" s="5">
        <v>3</v>
      </c>
      <c r="BC12" s="5">
        <v>8.9</v>
      </c>
      <c r="BD12" s="5">
        <v>1.2</v>
      </c>
      <c r="BE12" s="5">
        <v>5</v>
      </c>
      <c r="BF12" s="5">
        <v>6</v>
      </c>
      <c r="BG12" s="2">
        <v>0</v>
      </c>
      <c r="BH12" s="2">
        <v>0</v>
      </c>
      <c r="BI12" s="2">
        <v>0</v>
      </c>
      <c r="BJ12" s="2">
        <v>0</v>
      </c>
      <c r="BK12" s="5">
        <v>18.3</v>
      </c>
      <c r="BL12" s="5">
        <v>55.9</v>
      </c>
      <c r="BM12" s="2">
        <v>0</v>
      </c>
      <c r="BN12" s="2">
        <v>0</v>
      </c>
      <c r="BO12" s="5">
        <v>41002</v>
      </c>
      <c r="BP12" s="5">
        <v>6743</v>
      </c>
      <c r="BQ12" s="5">
        <v>64</v>
      </c>
      <c r="BR12" s="5">
        <v>11</v>
      </c>
      <c r="BS12" s="5">
        <v>0.2</v>
      </c>
      <c r="BT12" s="5">
        <v>0.03</v>
      </c>
      <c r="BU12" s="5">
        <v>75366</v>
      </c>
      <c r="BV12" s="5">
        <v>118</v>
      </c>
      <c r="BW12" s="5">
        <v>0.36</v>
      </c>
      <c r="BX12" s="5">
        <v>2200391</v>
      </c>
      <c r="BY12" s="5">
        <v>92161</v>
      </c>
      <c r="BZ12" s="5">
        <v>3460</v>
      </c>
      <c r="CA12" s="5">
        <v>145</v>
      </c>
      <c r="CB12" s="5">
        <v>9.6199999999999992</v>
      </c>
      <c r="CC12" s="5">
        <v>0.42</v>
      </c>
      <c r="CD12" s="5">
        <v>15</v>
      </c>
      <c r="CE12" s="5">
        <v>28</v>
      </c>
      <c r="CF12" s="5">
        <v>76</v>
      </c>
      <c r="CG12" s="5">
        <v>46</v>
      </c>
      <c r="CH12" s="5">
        <v>5</v>
      </c>
      <c r="CI12" s="2">
        <v>0</v>
      </c>
      <c r="CJ12" s="5">
        <v>1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5">
        <v>3</v>
      </c>
      <c r="CR12" s="5">
        <v>26</v>
      </c>
      <c r="CS12" s="5">
        <v>0.7833</v>
      </c>
      <c r="CT12" s="5">
        <v>0.54069</v>
      </c>
      <c r="CU12" s="2" t="s">
        <v>143</v>
      </c>
    </row>
    <row r="13" spans="1:99" s="2" customFormat="1" x14ac:dyDescent="0.25">
      <c r="A13" s="2" t="s">
        <v>214</v>
      </c>
      <c r="C13" s="2" t="s">
        <v>215</v>
      </c>
      <c r="D13" s="2">
        <v>1965</v>
      </c>
      <c r="E13" s="2">
        <f t="shared" si="0"/>
        <v>50</v>
      </c>
      <c r="F13" s="2">
        <v>40</v>
      </c>
      <c r="G13" s="2">
        <v>42.3</v>
      </c>
      <c r="H13" s="2">
        <v>12300</v>
      </c>
      <c r="I13" s="2">
        <v>5750</v>
      </c>
      <c r="J13" s="2">
        <v>2710</v>
      </c>
      <c r="K13" s="2">
        <v>5750</v>
      </c>
      <c r="L13" s="2">
        <f t="shared" si="1"/>
        <v>250469425</v>
      </c>
      <c r="M13" s="2">
        <v>261</v>
      </c>
      <c r="N13" s="2">
        <f t="shared" si="2"/>
        <v>11369160</v>
      </c>
      <c r="O13" s="2">
        <f t="shared" si="3"/>
        <v>0.40781250000000002</v>
      </c>
      <c r="P13" s="2">
        <f t="shared" si="4"/>
        <v>1056230.46</v>
      </c>
      <c r="Q13" s="2">
        <f t="shared" si="5"/>
        <v>1.0562304600000001</v>
      </c>
      <c r="R13" s="2">
        <v>4.5999999999999996</v>
      </c>
      <c r="S13" s="2">
        <f t="shared" si="6"/>
        <v>11.913953999999999</v>
      </c>
      <c r="T13" s="2">
        <f t="shared" si="7"/>
        <v>2944</v>
      </c>
      <c r="U13" s="2">
        <f t="shared" si="8"/>
        <v>128247999.99999999</v>
      </c>
      <c r="W13" s="2">
        <f t="shared" si="9"/>
        <v>0</v>
      </c>
      <c r="X13" s="2">
        <f t="shared" si="10"/>
        <v>0</v>
      </c>
      <c r="Y13" s="2">
        <f t="shared" si="11"/>
        <v>0</v>
      </c>
      <c r="Z13" s="2">
        <f t="shared" si="12"/>
        <v>22.030600765579866</v>
      </c>
      <c r="AA13" s="2">
        <f t="shared" si="13"/>
        <v>0</v>
      </c>
      <c r="AB13" s="2">
        <f t="shared" si="14"/>
        <v>1.65229505741849</v>
      </c>
      <c r="AC13" s="2">
        <v>40</v>
      </c>
      <c r="AD13" s="2">
        <f t="shared" si="15"/>
        <v>0.5507650191394966</v>
      </c>
      <c r="AE13" s="2" t="s">
        <v>136</v>
      </c>
      <c r="AF13" s="2">
        <f t="shared" si="16"/>
        <v>11.279693486590038</v>
      </c>
      <c r="AG13" s="2">
        <f t="shared" si="17"/>
        <v>0.57903871183016109</v>
      </c>
      <c r="AH13" s="2">
        <f t="shared" si="18"/>
        <v>0.31597831928314413</v>
      </c>
      <c r="AI13" s="2">
        <f t="shared" si="19"/>
        <v>118047329</v>
      </c>
      <c r="AJ13" s="2">
        <f t="shared" si="20"/>
        <v>3342730.8000000003</v>
      </c>
      <c r="AK13" s="2">
        <f t="shared" si="21"/>
        <v>3.3427308000000004</v>
      </c>
      <c r="AL13" s="2" t="s">
        <v>136</v>
      </c>
      <c r="AM13" s="2" t="s">
        <v>136</v>
      </c>
      <c r="AN13" s="2" t="s">
        <v>136</v>
      </c>
      <c r="AO13" s="2" t="s">
        <v>136</v>
      </c>
      <c r="AP13" s="2" t="s">
        <v>136</v>
      </c>
      <c r="AQ13" s="2" t="s">
        <v>136</v>
      </c>
      <c r="AR13" s="2" t="s">
        <v>136</v>
      </c>
      <c r="AS13" s="2">
        <v>0</v>
      </c>
      <c r="AT13" s="2" t="s">
        <v>136</v>
      </c>
      <c r="AU13" s="2" t="s">
        <v>136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 t="s">
        <v>143</v>
      </c>
    </row>
    <row r="14" spans="1:99" s="2" customFormat="1" x14ac:dyDescent="0.25">
      <c r="A14" s="2" t="s">
        <v>216</v>
      </c>
      <c r="C14" s="2" t="s">
        <v>217</v>
      </c>
      <c r="D14" s="2">
        <v>1972</v>
      </c>
      <c r="E14" s="2">
        <f t="shared" si="0"/>
        <v>43</v>
      </c>
      <c r="F14" s="2">
        <v>80</v>
      </c>
      <c r="G14" s="2">
        <v>82</v>
      </c>
      <c r="H14" s="2">
        <v>27030</v>
      </c>
      <c r="I14" s="2">
        <v>13000</v>
      </c>
      <c r="J14" s="2">
        <v>7250</v>
      </c>
      <c r="K14" s="2">
        <v>13000</v>
      </c>
      <c r="L14" s="2">
        <f t="shared" si="1"/>
        <v>566278700</v>
      </c>
      <c r="M14" s="2">
        <v>309</v>
      </c>
      <c r="N14" s="2">
        <f t="shared" si="2"/>
        <v>13460040</v>
      </c>
      <c r="O14" s="2">
        <f t="shared" si="3"/>
        <v>0.48281250000000003</v>
      </c>
      <c r="P14" s="2">
        <f t="shared" si="4"/>
        <v>1250479.74</v>
      </c>
      <c r="Q14" s="2">
        <f t="shared" si="5"/>
        <v>1.2504797400000001</v>
      </c>
      <c r="R14" s="2">
        <v>9.34</v>
      </c>
      <c r="S14" s="2">
        <f t="shared" si="6"/>
        <v>24.190506599999999</v>
      </c>
      <c r="T14" s="2">
        <f t="shared" si="7"/>
        <v>5977.6</v>
      </c>
      <c r="U14" s="2">
        <f t="shared" si="8"/>
        <v>260399200</v>
      </c>
      <c r="W14" s="2">
        <f t="shared" si="9"/>
        <v>0</v>
      </c>
      <c r="X14" s="2">
        <f t="shared" si="10"/>
        <v>0</v>
      </c>
      <c r="Y14" s="2">
        <f t="shared" si="11"/>
        <v>0</v>
      </c>
      <c r="Z14" s="2">
        <f t="shared" si="12"/>
        <v>42.071100828823688</v>
      </c>
      <c r="AA14" s="2">
        <f t="shared" si="13"/>
        <v>0</v>
      </c>
      <c r="AB14" s="2">
        <f t="shared" si="14"/>
        <v>1.5776662810808884</v>
      </c>
      <c r="AC14" s="2">
        <v>80</v>
      </c>
      <c r="AD14" s="2">
        <f t="shared" si="15"/>
        <v>0.52588876036029608</v>
      </c>
      <c r="AE14" s="2" t="s">
        <v>136</v>
      </c>
      <c r="AF14" s="2">
        <f t="shared" si="16"/>
        <v>19.344983818770228</v>
      </c>
      <c r="AG14" s="2">
        <f t="shared" si="17"/>
        <v>1.01626308183951</v>
      </c>
      <c r="AH14" s="2">
        <f t="shared" si="18"/>
        <v>0.13983199090210707</v>
      </c>
      <c r="AI14" s="2">
        <f t="shared" si="19"/>
        <v>315809275</v>
      </c>
      <c r="AJ14" s="2">
        <f t="shared" si="20"/>
        <v>8942730</v>
      </c>
      <c r="AK14" s="2">
        <f t="shared" si="21"/>
        <v>8.9427299999999992</v>
      </c>
      <c r="AL14" s="2" t="s">
        <v>136</v>
      </c>
      <c r="AM14" s="2" t="s">
        <v>136</v>
      </c>
      <c r="AN14" s="2" t="s">
        <v>136</v>
      </c>
      <c r="AO14" s="2" t="s">
        <v>136</v>
      </c>
      <c r="AP14" s="2" t="s">
        <v>136</v>
      </c>
      <c r="AQ14" s="2" t="s">
        <v>136</v>
      </c>
      <c r="AR14" s="2" t="s">
        <v>136</v>
      </c>
      <c r="AS14" s="2">
        <v>0</v>
      </c>
      <c r="AT14" s="2" t="s">
        <v>136</v>
      </c>
      <c r="AU14" s="2" t="s">
        <v>136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 t="s">
        <v>143</v>
      </c>
    </row>
    <row r="15" spans="1:99" s="2" customFormat="1" x14ac:dyDescent="0.25">
      <c r="A15" s="2" t="s">
        <v>218</v>
      </c>
      <c r="B15" s="2" t="s">
        <v>219</v>
      </c>
      <c r="C15" s="2" t="s">
        <v>220</v>
      </c>
      <c r="D15" s="2">
        <v>1968</v>
      </c>
      <c r="E15" s="2">
        <f t="shared" si="0"/>
        <v>47</v>
      </c>
      <c r="F15" s="2">
        <v>40</v>
      </c>
      <c r="G15" s="2">
        <v>40</v>
      </c>
      <c r="H15" s="2">
        <v>18845</v>
      </c>
      <c r="I15" s="2">
        <v>13178</v>
      </c>
      <c r="J15" s="2">
        <v>4936</v>
      </c>
      <c r="K15" s="2">
        <v>13178</v>
      </c>
      <c r="L15" s="2">
        <f t="shared" si="1"/>
        <v>574032362.20000005</v>
      </c>
      <c r="M15" s="2">
        <v>460</v>
      </c>
      <c r="N15" s="2">
        <f t="shared" si="2"/>
        <v>20037600</v>
      </c>
      <c r="O15" s="2">
        <f t="shared" si="3"/>
        <v>0.71875</v>
      </c>
      <c r="P15" s="2">
        <f t="shared" si="4"/>
        <v>1861555.6</v>
      </c>
      <c r="Q15" s="2">
        <f t="shared" si="5"/>
        <v>1.8615556000000002</v>
      </c>
      <c r="R15" s="2">
        <v>11.3</v>
      </c>
      <c r="S15" s="2">
        <f t="shared" si="6"/>
        <v>29.266887000000001</v>
      </c>
      <c r="T15" s="2">
        <f t="shared" si="7"/>
        <v>7232</v>
      </c>
      <c r="U15" s="2">
        <f t="shared" si="8"/>
        <v>315044000</v>
      </c>
      <c r="V15" s="2">
        <v>70631.977876999998</v>
      </c>
      <c r="W15" s="2">
        <f t="shared" si="9"/>
        <v>21.528626856909597</v>
      </c>
      <c r="X15" s="2">
        <f t="shared" si="10"/>
        <v>13.377272818036538</v>
      </c>
      <c r="Y15" s="2">
        <f t="shared" si="11"/>
        <v>4.4511601025311451</v>
      </c>
      <c r="Z15" s="2">
        <f t="shared" si="12"/>
        <v>28.647760320597278</v>
      </c>
      <c r="AA15" s="2">
        <f t="shared" si="13"/>
        <v>3.5359740352665487</v>
      </c>
      <c r="AB15" s="2">
        <f t="shared" si="14"/>
        <v>2.1485820240447957</v>
      </c>
      <c r="AC15" s="2">
        <v>40</v>
      </c>
      <c r="AD15" s="2">
        <f t="shared" si="15"/>
        <v>0.71619400801493194</v>
      </c>
      <c r="AE15" s="2" t="s">
        <v>136</v>
      </c>
      <c r="AF15" s="2">
        <f t="shared" si="16"/>
        <v>15.721739130434782</v>
      </c>
      <c r="AG15" s="2">
        <f t="shared" si="17"/>
        <v>0.56717002675181327</v>
      </c>
      <c r="AH15" s="2">
        <f t="shared" si="18"/>
        <v>0.30575160740883117</v>
      </c>
      <c r="AI15" s="2">
        <f t="shared" si="19"/>
        <v>215011666.40000001</v>
      </c>
      <c r="AJ15" s="2">
        <f t="shared" si="20"/>
        <v>6088457.2800000003</v>
      </c>
      <c r="AK15" s="2">
        <f t="shared" si="21"/>
        <v>6.0884572800000001</v>
      </c>
      <c r="AL15" s="2" t="s">
        <v>221</v>
      </c>
      <c r="AM15" s="2" t="s">
        <v>136</v>
      </c>
      <c r="AN15" s="2" t="s">
        <v>222</v>
      </c>
      <c r="AO15" s="2" t="s">
        <v>223</v>
      </c>
      <c r="AP15" s="2" t="s">
        <v>136</v>
      </c>
      <c r="AQ15" s="2" t="s">
        <v>136</v>
      </c>
      <c r="AR15" s="2" t="s">
        <v>136</v>
      </c>
      <c r="AS15" s="2">
        <v>0</v>
      </c>
      <c r="AT15" s="2" t="s">
        <v>136</v>
      </c>
      <c r="AU15" s="2" t="s">
        <v>136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 t="s">
        <v>143</v>
      </c>
    </row>
    <row r="16" spans="1:99" s="2" customFormat="1" x14ac:dyDescent="0.25">
      <c r="A16" s="2" t="s">
        <v>224</v>
      </c>
      <c r="B16" s="2" t="s">
        <v>225</v>
      </c>
      <c r="C16" s="2" t="s">
        <v>226</v>
      </c>
      <c r="D16" s="2">
        <v>1970</v>
      </c>
      <c r="E16" s="2">
        <f t="shared" si="0"/>
        <v>45</v>
      </c>
      <c r="F16" s="2">
        <v>50</v>
      </c>
      <c r="G16" s="2">
        <v>51</v>
      </c>
      <c r="H16" s="2">
        <v>18700</v>
      </c>
      <c r="I16" s="2">
        <v>8200</v>
      </c>
      <c r="J16" s="2">
        <v>3679</v>
      </c>
      <c r="K16" s="2">
        <v>8200</v>
      </c>
      <c r="L16" s="2">
        <f t="shared" si="1"/>
        <v>357191180</v>
      </c>
      <c r="M16" s="2">
        <v>358</v>
      </c>
      <c r="N16" s="2">
        <f t="shared" si="2"/>
        <v>15594480</v>
      </c>
      <c r="O16" s="2">
        <f t="shared" si="3"/>
        <v>0.55937500000000007</v>
      </c>
      <c r="P16" s="2">
        <f t="shared" si="4"/>
        <v>1448775.8800000001</v>
      </c>
      <c r="Q16" s="2">
        <f t="shared" si="5"/>
        <v>1.4487758800000001</v>
      </c>
      <c r="R16" s="2">
        <v>11.25</v>
      </c>
      <c r="S16" s="2">
        <f t="shared" si="6"/>
        <v>29.137387499999999</v>
      </c>
      <c r="T16" s="2">
        <f t="shared" si="7"/>
        <v>7200</v>
      </c>
      <c r="U16" s="2">
        <f t="shared" si="8"/>
        <v>313650000</v>
      </c>
      <c r="V16" s="2">
        <v>41251.332971000003</v>
      </c>
      <c r="W16" s="2">
        <f t="shared" si="9"/>
        <v>12.573406289560801</v>
      </c>
      <c r="X16" s="2">
        <f t="shared" si="10"/>
        <v>7.8127549567095746</v>
      </c>
      <c r="Y16" s="2">
        <f t="shared" si="11"/>
        <v>2.946776765864481</v>
      </c>
      <c r="Z16" s="2">
        <f t="shared" si="12"/>
        <v>22.90497535025214</v>
      </c>
      <c r="AA16" s="2">
        <f t="shared" si="13"/>
        <v>2.770709854646026</v>
      </c>
      <c r="AB16" s="2">
        <f t="shared" si="14"/>
        <v>1.3742985210151284</v>
      </c>
      <c r="AC16" s="2">
        <v>50</v>
      </c>
      <c r="AD16" s="2">
        <f t="shared" si="15"/>
        <v>0.45809950700504282</v>
      </c>
      <c r="AE16" s="2">
        <v>144.37200000000001</v>
      </c>
      <c r="AF16" s="2">
        <f t="shared" si="16"/>
        <v>20.11173184357542</v>
      </c>
      <c r="AG16" s="2">
        <f t="shared" si="17"/>
        <v>0.51403161224811678</v>
      </c>
      <c r="AH16" s="2">
        <f t="shared" si="18"/>
        <v>0.31925617572878778</v>
      </c>
      <c r="AI16" s="2">
        <f t="shared" si="19"/>
        <v>160256872.09999999</v>
      </c>
      <c r="AJ16" s="2">
        <f t="shared" si="20"/>
        <v>4537972.92</v>
      </c>
      <c r="AK16" s="2">
        <f t="shared" si="21"/>
        <v>4.5379729199999996</v>
      </c>
      <c r="AL16" s="2" t="s">
        <v>227</v>
      </c>
      <c r="AM16" s="2" t="s">
        <v>228</v>
      </c>
      <c r="AN16" s="2" t="s">
        <v>229</v>
      </c>
      <c r="AO16" s="2" t="s">
        <v>230</v>
      </c>
      <c r="AP16" s="2" t="s">
        <v>231</v>
      </c>
      <c r="AQ16" s="2" t="s">
        <v>232</v>
      </c>
      <c r="AR16" s="2" t="s">
        <v>233</v>
      </c>
      <c r="AS16" s="2">
        <v>1</v>
      </c>
      <c r="AT16" s="2" t="s">
        <v>234</v>
      </c>
      <c r="AU16" s="2" t="s">
        <v>235</v>
      </c>
      <c r="AV16" s="2">
        <v>6</v>
      </c>
      <c r="AW16" s="5">
        <v>34</v>
      </c>
      <c r="AX16" s="5">
        <v>64</v>
      </c>
      <c r="AY16" s="5">
        <v>2</v>
      </c>
      <c r="AZ16" s="5">
        <v>0.7</v>
      </c>
      <c r="BA16" s="5">
        <v>3.2</v>
      </c>
      <c r="BB16" s="5">
        <v>0.4</v>
      </c>
      <c r="BC16" s="5">
        <v>0.6</v>
      </c>
      <c r="BD16" s="5">
        <v>0.1</v>
      </c>
      <c r="BE16" s="5">
        <v>0.2</v>
      </c>
      <c r="BF16" s="5">
        <v>26.8</v>
      </c>
      <c r="BG16" s="5">
        <v>0.3</v>
      </c>
      <c r="BH16" s="5">
        <v>3.9</v>
      </c>
      <c r="BI16" s="2">
        <v>0</v>
      </c>
      <c r="BJ16" s="5">
        <v>0.8</v>
      </c>
      <c r="BK16" s="5">
        <v>13.8</v>
      </c>
      <c r="BL16" s="5">
        <v>49.1</v>
      </c>
      <c r="BM16" s="2">
        <v>0</v>
      </c>
      <c r="BN16" s="2">
        <v>0</v>
      </c>
      <c r="BO16" s="5">
        <v>21005</v>
      </c>
      <c r="BP16" s="5">
        <v>3483</v>
      </c>
      <c r="BQ16" s="5">
        <v>52</v>
      </c>
      <c r="BR16" s="5">
        <v>9</v>
      </c>
      <c r="BS16" s="5">
        <v>0.17</v>
      </c>
      <c r="BT16" s="5">
        <v>0.03</v>
      </c>
      <c r="BU16" s="5">
        <v>39253</v>
      </c>
      <c r="BV16" s="5">
        <v>97</v>
      </c>
      <c r="BW16" s="5">
        <v>0.32</v>
      </c>
      <c r="BX16" s="5">
        <v>783342</v>
      </c>
      <c r="BY16" s="5">
        <v>31626</v>
      </c>
      <c r="BZ16" s="5">
        <v>1934</v>
      </c>
      <c r="CA16" s="5">
        <v>78</v>
      </c>
      <c r="CB16" s="5">
        <v>6.07</v>
      </c>
      <c r="CC16" s="5">
        <v>0.26</v>
      </c>
      <c r="CD16" s="5">
        <v>2</v>
      </c>
      <c r="CE16" s="5">
        <v>5</v>
      </c>
      <c r="CF16" s="5">
        <v>84</v>
      </c>
      <c r="CG16" s="5">
        <v>57</v>
      </c>
      <c r="CH16" s="5">
        <v>9</v>
      </c>
      <c r="CI16" s="5">
        <v>2</v>
      </c>
      <c r="CJ16" s="5">
        <v>8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5">
        <v>3</v>
      </c>
      <c r="CR16" s="5">
        <v>30</v>
      </c>
      <c r="CS16" s="5">
        <v>0.84253</v>
      </c>
      <c r="CT16" s="5">
        <v>0.88014999999999999</v>
      </c>
      <c r="CU16" s="2" t="s">
        <v>143</v>
      </c>
    </row>
    <row r="17" spans="1:99" s="2" customFormat="1" x14ac:dyDescent="0.25">
      <c r="A17" s="2" t="s">
        <v>236</v>
      </c>
      <c r="C17" s="2" t="s">
        <v>237</v>
      </c>
      <c r="D17" s="2">
        <v>1971</v>
      </c>
      <c r="E17" s="2">
        <f t="shared" si="0"/>
        <v>44</v>
      </c>
      <c r="F17" s="2">
        <v>43</v>
      </c>
      <c r="G17" s="2">
        <v>51</v>
      </c>
      <c r="H17" s="2">
        <v>22000</v>
      </c>
      <c r="I17" s="2">
        <v>18438</v>
      </c>
      <c r="J17" s="2">
        <v>8148</v>
      </c>
      <c r="K17" s="2">
        <v>18438</v>
      </c>
      <c r="L17" s="2">
        <f t="shared" si="1"/>
        <v>803157436.20000005</v>
      </c>
      <c r="M17" s="2">
        <v>621.9</v>
      </c>
      <c r="N17" s="2">
        <f t="shared" si="2"/>
        <v>27089964</v>
      </c>
      <c r="O17" s="2">
        <f t="shared" si="3"/>
        <v>0.97171874999999996</v>
      </c>
      <c r="P17" s="2">
        <f t="shared" si="4"/>
        <v>2516742.2340000002</v>
      </c>
      <c r="Q17" s="2">
        <f t="shared" si="5"/>
        <v>2.5167422340000001</v>
      </c>
      <c r="R17" s="2">
        <v>13.27</v>
      </c>
      <c r="S17" s="2">
        <f t="shared" si="6"/>
        <v>34.369167299999994</v>
      </c>
      <c r="T17" s="2">
        <f t="shared" si="7"/>
        <v>8492.7999999999993</v>
      </c>
      <c r="U17" s="2">
        <f t="shared" si="8"/>
        <v>369967600</v>
      </c>
      <c r="V17" s="2">
        <v>81492.611116</v>
      </c>
      <c r="W17" s="2">
        <f t="shared" si="9"/>
        <v>24.838947868156797</v>
      </c>
      <c r="X17" s="2">
        <f t="shared" si="10"/>
        <v>15.434211589703704</v>
      </c>
      <c r="Y17" s="2">
        <f t="shared" si="11"/>
        <v>4.4168100115662225</v>
      </c>
      <c r="Z17" s="2">
        <f t="shared" si="12"/>
        <v>29.647785290523089</v>
      </c>
      <c r="AA17" s="2">
        <f t="shared" si="13"/>
        <v>2.4714399552753097</v>
      </c>
      <c r="AB17" s="2">
        <f t="shared" si="14"/>
        <v>2.0684501365481225</v>
      </c>
      <c r="AC17" s="2">
        <v>43</v>
      </c>
      <c r="AD17" s="2">
        <f t="shared" si="15"/>
        <v>0.68948337884937416</v>
      </c>
      <c r="AE17" s="2" t="s">
        <v>136</v>
      </c>
      <c r="AF17" s="2">
        <f t="shared" si="16"/>
        <v>13.656214825534651</v>
      </c>
      <c r="AG17" s="2">
        <f t="shared" si="17"/>
        <v>0.50481644175907603</v>
      </c>
      <c r="AH17" s="2">
        <f t="shared" si="18"/>
        <v>0.25041226976487085</v>
      </c>
      <c r="AI17" s="2">
        <f t="shared" si="19"/>
        <v>354926065.19999999</v>
      </c>
      <c r="AJ17" s="2">
        <f t="shared" si="20"/>
        <v>10050395.040000001</v>
      </c>
      <c r="AK17" s="2">
        <f t="shared" si="21"/>
        <v>10.050395040000002</v>
      </c>
      <c r="AL17" s="2" t="s">
        <v>238</v>
      </c>
      <c r="AM17" s="2" t="s">
        <v>239</v>
      </c>
      <c r="AN17" s="2" t="s">
        <v>240</v>
      </c>
      <c r="AO17" s="2" t="s">
        <v>241</v>
      </c>
      <c r="AP17" s="2" t="s">
        <v>136</v>
      </c>
      <c r="AQ17" s="2" t="s">
        <v>136</v>
      </c>
      <c r="AR17" s="2" t="s">
        <v>136</v>
      </c>
      <c r="AS17" s="2">
        <v>0</v>
      </c>
      <c r="AT17" s="2" t="s">
        <v>136</v>
      </c>
      <c r="AU17" s="2" t="s">
        <v>136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 t="s">
        <v>143</v>
      </c>
    </row>
    <row r="18" spans="1:99" s="2" customFormat="1" x14ac:dyDescent="0.25">
      <c r="A18" s="2" t="s">
        <v>242</v>
      </c>
      <c r="C18" s="2" t="s">
        <v>243</v>
      </c>
      <c r="D18" s="2">
        <v>1971</v>
      </c>
      <c r="E18" s="2">
        <f t="shared" si="0"/>
        <v>44</v>
      </c>
      <c r="F18" s="2">
        <v>51</v>
      </c>
      <c r="G18" s="2">
        <v>51</v>
      </c>
      <c r="H18" s="2">
        <v>22710</v>
      </c>
      <c r="I18" s="2">
        <v>9800</v>
      </c>
      <c r="J18" s="2">
        <v>5000</v>
      </c>
      <c r="K18" s="2">
        <v>9800</v>
      </c>
      <c r="L18" s="2">
        <f t="shared" si="1"/>
        <v>426887020</v>
      </c>
      <c r="M18" s="2">
        <v>297.37</v>
      </c>
      <c r="N18" s="2">
        <f t="shared" si="2"/>
        <v>12953437.200000001</v>
      </c>
      <c r="O18" s="2">
        <f t="shared" si="3"/>
        <v>0.46464062500000003</v>
      </c>
      <c r="P18" s="2">
        <f t="shared" si="4"/>
        <v>1203414.7582</v>
      </c>
      <c r="Q18" s="2">
        <f t="shared" si="5"/>
        <v>1.2034147582000001</v>
      </c>
      <c r="R18" s="2">
        <v>10.3</v>
      </c>
      <c r="S18" s="2">
        <f t="shared" si="6"/>
        <v>26.676897</v>
      </c>
      <c r="T18" s="2">
        <f t="shared" si="7"/>
        <v>6592</v>
      </c>
      <c r="U18" s="2">
        <f t="shared" si="8"/>
        <v>287164000</v>
      </c>
      <c r="V18" s="2">
        <v>52867.843624000001</v>
      </c>
      <c r="W18" s="2">
        <f t="shared" si="9"/>
        <v>16.114118736595199</v>
      </c>
      <c r="X18" s="2">
        <f t="shared" si="10"/>
        <v>10.012852375323856</v>
      </c>
      <c r="Y18" s="2">
        <f t="shared" si="11"/>
        <v>4.1437522728163145</v>
      </c>
      <c r="Z18" s="2">
        <f t="shared" si="12"/>
        <v>32.955501571428464</v>
      </c>
      <c r="AA18" s="2">
        <f t="shared" si="13"/>
        <v>2.612789625546454</v>
      </c>
      <c r="AB18" s="2">
        <f t="shared" si="14"/>
        <v>1.9385589159663801</v>
      </c>
      <c r="AC18" s="2">
        <v>51</v>
      </c>
      <c r="AD18" s="2">
        <f t="shared" si="15"/>
        <v>0.64618630532212673</v>
      </c>
      <c r="AE18" s="2" t="s">
        <v>136</v>
      </c>
      <c r="AF18" s="2">
        <f t="shared" si="16"/>
        <v>22.16766990617749</v>
      </c>
      <c r="AG18" s="2">
        <f t="shared" si="17"/>
        <v>0.81148568364591434</v>
      </c>
      <c r="AH18" s="2">
        <f t="shared" si="18"/>
        <v>0.19512513509744789</v>
      </c>
      <c r="AI18" s="2">
        <f t="shared" si="19"/>
        <v>217799500</v>
      </c>
      <c r="AJ18" s="2">
        <f t="shared" si="20"/>
        <v>6167400</v>
      </c>
      <c r="AK18" s="2">
        <f t="shared" si="21"/>
        <v>6.1673999999999998</v>
      </c>
      <c r="AL18" s="2" t="s">
        <v>244</v>
      </c>
      <c r="AM18" s="2" t="s">
        <v>136</v>
      </c>
      <c r="AN18" s="2" t="s">
        <v>245</v>
      </c>
      <c r="AO18" s="2" t="s">
        <v>246</v>
      </c>
      <c r="AP18" s="2" t="s">
        <v>136</v>
      </c>
      <c r="AQ18" s="2" t="s">
        <v>136</v>
      </c>
      <c r="AR18" s="2" t="s">
        <v>136</v>
      </c>
      <c r="AS18" s="2">
        <v>0</v>
      </c>
      <c r="AT18" s="2" t="s">
        <v>136</v>
      </c>
      <c r="AU18" s="2" t="s">
        <v>136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 t="s">
        <v>143</v>
      </c>
    </row>
    <row r="19" spans="1:99" s="2" customFormat="1" x14ac:dyDescent="0.25">
      <c r="A19" s="2" t="s">
        <v>247</v>
      </c>
      <c r="C19" s="2" t="s">
        <v>248</v>
      </c>
      <c r="D19" s="2">
        <v>1971</v>
      </c>
      <c r="E19" s="2">
        <f t="shared" si="0"/>
        <v>44</v>
      </c>
      <c r="F19" s="2">
        <v>35</v>
      </c>
      <c r="G19" s="2">
        <v>40</v>
      </c>
      <c r="H19" s="2">
        <v>187</v>
      </c>
      <c r="I19" s="2">
        <v>6500</v>
      </c>
      <c r="J19" s="2">
        <v>4910</v>
      </c>
      <c r="K19" s="2">
        <v>6500</v>
      </c>
      <c r="L19" s="2">
        <f t="shared" si="1"/>
        <v>283139350</v>
      </c>
      <c r="M19" s="2">
        <v>265</v>
      </c>
      <c r="N19" s="2">
        <f t="shared" si="2"/>
        <v>11543400</v>
      </c>
      <c r="O19" s="2">
        <f t="shared" si="3"/>
        <v>0.4140625</v>
      </c>
      <c r="P19" s="2">
        <f t="shared" si="4"/>
        <v>1072417.9000000001</v>
      </c>
      <c r="Q19" s="2">
        <f t="shared" si="5"/>
        <v>1.0724179</v>
      </c>
      <c r="R19" s="2">
        <v>0.4</v>
      </c>
      <c r="S19" s="2">
        <f t="shared" si="6"/>
        <v>1.0359959999999999</v>
      </c>
      <c r="T19" s="2">
        <f t="shared" si="7"/>
        <v>256</v>
      </c>
      <c r="U19" s="2">
        <f t="shared" si="8"/>
        <v>11152000</v>
      </c>
      <c r="V19" s="2">
        <v>14267.121505999999</v>
      </c>
      <c r="W19" s="2">
        <f t="shared" si="9"/>
        <v>4.3486186350287994</v>
      </c>
      <c r="X19" s="2">
        <f t="shared" si="10"/>
        <v>2.7021072105073642</v>
      </c>
      <c r="Y19" s="2">
        <f t="shared" si="11"/>
        <v>1.1845794290987024</v>
      </c>
      <c r="Z19" s="2">
        <f t="shared" si="12"/>
        <v>24.528245577559471</v>
      </c>
      <c r="AA19" s="2">
        <f t="shared" si="13"/>
        <v>0.71802194586197832</v>
      </c>
      <c r="AB19" s="2">
        <f t="shared" si="14"/>
        <v>2.1024210495050975</v>
      </c>
      <c r="AC19" s="2">
        <v>35</v>
      </c>
      <c r="AD19" s="2">
        <f t="shared" si="15"/>
        <v>0.70080701650169919</v>
      </c>
      <c r="AE19" s="2" t="s">
        <v>136</v>
      </c>
      <c r="AF19" s="2">
        <f t="shared" si="16"/>
        <v>0.96603773584905661</v>
      </c>
      <c r="AG19" s="2">
        <f t="shared" si="17"/>
        <v>0.63980121672794354</v>
      </c>
      <c r="AH19" s="2">
        <f t="shared" si="18"/>
        <v>0.17707222728904967</v>
      </c>
      <c r="AI19" s="2">
        <f t="shared" si="19"/>
        <v>213879109</v>
      </c>
      <c r="AJ19" s="2">
        <f t="shared" si="20"/>
        <v>6056386.7999999998</v>
      </c>
      <c r="AK19" s="2">
        <f t="shared" si="21"/>
        <v>6.0563867999999994</v>
      </c>
      <c r="AL19" s="2" t="s">
        <v>249</v>
      </c>
      <c r="AM19" s="2" t="s">
        <v>136</v>
      </c>
      <c r="AN19" s="2" t="s">
        <v>136</v>
      </c>
      <c r="AO19" s="2" t="s">
        <v>250</v>
      </c>
      <c r="AP19" s="2" t="s">
        <v>136</v>
      </c>
      <c r="AQ19" s="2" t="s">
        <v>136</v>
      </c>
      <c r="AR19" s="2" t="s">
        <v>136</v>
      </c>
      <c r="AS19" s="2">
        <v>0</v>
      </c>
      <c r="AT19" s="2" t="s">
        <v>136</v>
      </c>
      <c r="AU19" s="2" t="s">
        <v>136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 t="s">
        <v>143</v>
      </c>
    </row>
    <row r="20" spans="1:99" s="2" customFormat="1" x14ac:dyDescent="0.25">
      <c r="A20" s="2" t="s">
        <v>251</v>
      </c>
      <c r="C20" s="2" t="s">
        <v>252</v>
      </c>
      <c r="D20" s="2">
        <v>1835</v>
      </c>
      <c r="E20" s="2">
        <f t="shared" si="0"/>
        <v>180</v>
      </c>
      <c r="F20" s="2">
        <v>12</v>
      </c>
      <c r="G20" s="2">
        <v>12</v>
      </c>
      <c r="H20" s="2">
        <v>594</v>
      </c>
      <c r="I20" s="2">
        <v>7545</v>
      </c>
      <c r="J20" s="2">
        <v>5389</v>
      </c>
      <c r="K20" s="2">
        <v>7545</v>
      </c>
      <c r="L20" s="2">
        <f t="shared" si="1"/>
        <v>328659445.5</v>
      </c>
      <c r="M20" s="2">
        <v>774</v>
      </c>
      <c r="N20" s="2">
        <f t="shared" si="2"/>
        <v>33715440</v>
      </c>
      <c r="O20" s="2">
        <f t="shared" si="3"/>
        <v>1.2093750000000001</v>
      </c>
      <c r="P20" s="2">
        <f t="shared" si="4"/>
        <v>3132269.64</v>
      </c>
      <c r="Q20" s="2">
        <f t="shared" si="5"/>
        <v>3.1322696400000001</v>
      </c>
      <c r="R20" s="2">
        <v>49.2</v>
      </c>
      <c r="S20" s="2">
        <f t="shared" si="6"/>
        <v>127.427508</v>
      </c>
      <c r="T20" s="2">
        <f t="shared" si="7"/>
        <v>31488</v>
      </c>
      <c r="U20" s="2">
        <f t="shared" si="8"/>
        <v>1371696000</v>
      </c>
      <c r="V20" s="2">
        <v>58773.379971000002</v>
      </c>
      <c r="W20" s="2">
        <f t="shared" si="9"/>
        <v>17.914126215160799</v>
      </c>
      <c r="X20" s="2">
        <f t="shared" si="10"/>
        <v>11.131325526227576</v>
      </c>
      <c r="Y20" s="2">
        <f t="shared" si="11"/>
        <v>2.8553605198096013</v>
      </c>
      <c r="Z20" s="2">
        <f t="shared" si="12"/>
        <v>9.7480396370327664</v>
      </c>
      <c r="AA20" s="2">
        <f t="shared" si="13"/>
        <v>2.6949786812893368</v>
      </c>
      <c r="AB20" s="2">
        <f t="shared" si="14"/>
        <v>2.4370099092581916</v>
      </c>
      <c r="AC20" s="2">
        <v>12</v>
      </c>
      <c r="AD20" s="2">
        <f t="shared" si="15"/>
        <v>0.81233663641939724</v>
      </c>
      <c r="AE20" s="2" t="s">
        <v>136</v>
      </c>
      <c r="AF20" s="2">
        <f t="shared" si="16"/>
        <v>40.68217054263566</v>
      </c>
      <c r="AG20" s="2">
        <f t="shared" si="17"/>
        <v>0.14878128968940985</v>
      </c>
      <c r="AH20" s="2">
        <f t="shared" si="18"/>
        <v>0.47121471638989765</v>
      </c>
      <c r="AI20" s="2">
        <f t="shared" si="19"/>
        <v>234744301.09999999</v>
      </c>
      <c r="AJ20" s="2">
        <f t="shared" si="20"/>
        <v>6647223.7199999997</v>
      </c>
      <c r="AK20" s="2">
        <f t="shared" si="21"/>
        <v>6.6472237199999995</v>
      </c>
      <c r="AL20" s="2" t="s">
        <v>253</v>
      </c>
      <c r="AM20" s="2" t="s">
        <v>254</v>
      </c>
      <c r="AN20" s="2" t="s">
        <v>255</v>
      </c>
      <c r="AO20" s="2" t="s">
        <v>256</v>
      </c>
      <c r="AP20" s="2" t="s">
        <v>136</v>
      </c>
      <c r="AQ20" s="2" t="s">
        <v>136</v>
      </c>
      <c r="AR20" s="2" t="s">
        <v>136</v>
      </c>
      <c r="AS20" s="2">
        <v>0</v>
      </c>
      <c r="AT20" s="2" t="s">
        <v>136</v>
      </c>
      <c r="AU20" s="2" t="s">
        <v>136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 t="s">
        <v>143</v>
      </c>
    </row>
    <row r="21" spans="1:99" s="2" customFormat="1" x14ac:dyDescent="0.25">
      <c r="A21" s="2" t="s">
        <v>257</v>
      </c>
      <c r="C21" s="2" t="s">
        <v>258</v>
      </c>
      <c r="D21" s="2">
        <v>1944</v>
      </c>
      <c r="E21" s="2">
        <f t="shared" si="0"/>
        <v>71</v>
      </c>
      <c r="F21" s="2">
        <v>39</v>
      </c>
      <c r="G21" s="2">
        <v>44</v>
      </c>
      <c r="H21" s="2">
        <v>99890</v>
      </c>
      <c r="I21" s="2">
        <v>60000</v>
      </c>
      <c r="J21" s="2">
        <v>21180</v>
      </c>
      <c r="K21" s="2">
        <v>60000</v>
      </c>
      <c r="L21" s="2">
        <f t="shared" si="1"/>
        <v>2613594000</v>
      </c>
      <c r="M21" s="2">
        <v>1687.66</v>
      </c>
      <c r="N21" s="2">
        <f t="shared" si="2"/>
        <v>73514469.600000009</v>
      </c>
      <c r="O21" s="2">
        <f t="shared" si="3"/>
        <v>2.6369687500000003</v>
      </c>
      <c r="P21" s="2">
        <f t="shared" si="4"/>
        <v>6829723.7476000004</v>
      </c>
      <c r="Q21" s="2">
        <f t="shared" si="5"/>
        <v>6.829723747600001</v>
      </c>
      <c r="R21" s="2">
        <v>215</v>
      </c>
      <c r="S21" s="2">
        <f t="shared" si="6"/>
        <v>556.84784999999999</v>
      </c>
      <c r="T21" s="2">
        <f t="shared" si="7"/>
        <v>137600</v>
      </c>
      <c r="U21" s="2">
        <f t="shared" si="8"/>
        <v>5994200000</v>
      </c>
      <c r="V21" s="2">
        <v>218289.44964000001</v>
      </c>
      <c r="W21" s="2">
        <f t="shared" si="9"/>
        <v>66.534624250272003</v>
      </c>
      <c r="X21" s="2">
        <f t="shared" si="10"/>
        <v>41.342712025118161</v>
      </c>
      <c r="Y21" s="2">
        <f t="shared" si="11"/>
        <v>7.1819277363034448</v>
      </c>
      <c r="Z21" s="2">
        <f t="shared" si="12"/>
        <v>35.552103065163102</v>
      </c>
      <c r="AA21" s="2">
        <f t="shared" si="13"/>
        <v>2.5467695033108839</v>
      </c>
      <c r="AB21" s="2">
        <f t="shared" si="14"/>
        <v>2.7347771588587002</v>
      </c>
      <c r="AC21" s="2">
        <v>39</v>
      </c>
      <c r="AD21" s="2">
        <f t="shared" si="15"/>
        <v>0.9115923862862334</v>
      </c>
      <c r="AE21" s="2">
        <v>287.286</v>
      </c>
      <c r="AF21" s="2">
        <f t="shared" si="16"/>
        <v>81.533010203477005</v>
      </c>
      <c r="AG21" s="2">
        <f t="shared" si="17"/>
        <v>0.36747206565652452</v>
      </c>
      <c r="AH21" s="2">
        <f t="shared" si="18"/>
        <v>0.26142376773631054</v>
      </c>
      <c r="AI21" s="2">
        <f t="shared" si="19"/>
        <v>922598682</v>
      </c>
      <c r="AJ21" s="2">
        <f t="shared" si="20"/>
        <v>26125106.400000002</v>
      </c>
      <c r="AK21" s="2">
        <f t="shared" si="21"/>
        <v>26.125106400000004</v>
      </c>
      <c r="AL21" s="2" t="s">
        <v>259</v>
      </c>
      <c r="AM21" s="2" t="s">
        <v>260</v>
      </c>
      <c r="AN21" s="2" t="s">
        <v>261</v>
      </c>
      <c r="AO21" s="2" t="s">
        <v>262</v>
      </c>
      <c r="AP21" s="2" t="s">
        <v>263</v>
      </c>
      <c r="AQ21" s="2" t="s">
        <v>178</v>
      </c>
      <c r="AR21" s="2" t="s">
        <v>264</v>
      </c>
      <c r="AS21" s="2">
        <v>1</v>
      </c>
      <c r="AT21" s="2" t="s">
        <v>265</v>
      </c>
      <c r="AU21" s="2" t="s">
        <v>266</v>
      </c>
      <c r="AV21" s="2">
        <v>6</v>
      </c>
      <c r="AW21" s="5">
        <v>91</v>
      </c>
      <c r="AX21" s="5">
        <v>9</v>
      </c>
      <c r="AY21" s="2">
        <v>0</v>
      </c>
      <c r="AZ21" s="5">
        <v>1.4</v>
      </c>
      <c r="BA21" s="5">
        <v>0.7</v>
      </c>
      <c r="BB21" s="5">
        <v>2.4</v>
      </c>
      <c r="BC21" s="5">
        <v>8.3000000000000007</v>
      </c>
      <c r="BD21" s="5">
        <v>1.3</v>
      </c>
      <c r="BE21" s="5">
        <v>2.5</v>
      </c>
      <c r="BF21" s="5">
        <v>7.7</v>
      </c>
      <c r="BG21" s="2">
        <v>0</v>
      </c>
      <c r="BH21" s="2">
        <v>0</v>
      </c>
      <c r="BI21" s="2">
        <v>0</v>
      </c>
      <c r="BJ21" s="2">
        <v>0</v>
      </c>
      <c r="BK21" s="5">
        <v>16.5</v>
      </c>
      <c r="BL21" s="5">
        <v>58.9</v>
      </c>
      <c r="BM21" s="2">
        <v>0</v>
      </c>
      <c r="BN21" s="5">
        <v>0.1</v>
      </c>
      <c r="BO21" s="5">
        <v>34073</v>
      </c>
      <c r="BP21" s="5">
        <v>6506</v>
      </c>
      <c r="BQ21" s="5">
        <v>47</v>
      </c>
      <c r="BR21" s="5">
        <v>9</v>
      </c>
      <c r="BS21" s="5">
        <v>0.14000000000000001</v>
      </c>
      <c r="BT21" s="5">
        <v>0.03</v>
      </c>
      <c r="BU21" s="5">
        <v>62097</v>
      </c>
      <c r="BV21" s="5">
        <v>86</v>
      </c>
      <c r="BW21" s="5">
        <v>0.26</v>
      </c>
      <c r="BX21" s="5">
        <v>2197200</v>
      </c>
      <c r="BY21" s="5">
        <v>74780</v>
      </c>
      <c r="BZ21" s="5">
        <v>3052</v>
      </c>
      <c r="CA21" s="5">
        <v>104</v>
      </c>
      <c r="CB21" s="5">
        <v>8.61</v>
      </c>
      <c r="CC21" s="5">
        <v>0.31</v>
      </c>
      <c r="CD21" s="5">
        <v>17</v>
      </c>
      <c r="CE21" s="5">
        <v>34</v>
      </c>
      <c r="CF21" s="5">
        <v>75</v>
      </c>
      <c r="CG21" s="5">
        <v>47</v>
      </c>
      <c r="CH21" s="5">
        <v>6</v>
      </c>
      <c r="CI21" s="2">
        <v>0</v>
      </c>
      <c r="CJ21" s="5">
        <v>1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5">
        <v>2</v>
      </c>
      <c r="CR21" s="5">
        <v>18</v>
      </c>
      <c r="CS21" s="5">
        <v>0.73311000000000004</v>
      </c>
      <c r="CT21" s="5">
        <v>0.48155999999999999</v>
      </c>
      <c r="CU21" s="2" t="s">
        <v>143</v>
      </c>
    </row>
    <row r="22" spans="1:99" s="2" customFormat="1" x14ac:dyDescent="0.25">
      <c r="A22" s="2" t="s">
        <v>267</v>
      </c>
      <c r="B22" s="2" t="s">
        <v>267</v>
      </c>
      <c r="C22" s="2" t="s">
        <v>268</v>
      </c>
      <c r="D22" s="2">
        <v>1839</v>
      </c>
      <c r="E22" s="2">
        <f t="shared" si="0"/>
        <v>176</v>
      </c>
      <c r="F22" s="2">
        <v>30</v>
      </c>
      <c r="G22" s="2">
        <v>30</v>
      </c>
      <c r="H22" s="2">
        <v>11700</v>
      </c>
      <c r="I22" s="2">
        <v>7400</v>
      </c>
      <c r="J22" s="2">
        <v>5986</v>
      </c>
      <c r="K22" s="2">
        <v>7400</v>
      </c>
      <c r="L22" s="2">
        <f t="shared" si="1"/>
        <v>322343260</v>
      </c>
      <c r="M22" s="2">
        <v>629.06811524</v>
      </c>
      <c r="N22" s="2">
        <f t="shared" si="2"/>
        <v>27402207.099854399</v>
      </c>
      <c r="O22" s="2">
        <f t="shared" si="3"/>
        <v>0.98291893006250008</v>
      </c>
      <c r="P22" s="2">
        <f t="shared" si="4"/>
        <v>2545750.5928401463</v>
      </c>
      <c r="Q22" s="2">
        <f t="shared" si="5"/>
        <v>2.5457505928401467</v>
      </c>
      <c r="R22" s="2">
        <v>33.299999999999997</v>
      </c>
      <c r="S22" s="2">
        <f t="shared" si="6"/>
        <v>86.246666999999988</v>
      </c>
      <c r="T22" s="2">
        <f t="shared" si="7"/>
        <v>21312</v>
      </c>
      <c r="U22" s="2">
        <f t="shared" si="8"/>
        <v>928403999.99999988</v>
      </c>
      <c r="V22" s="2">
        <v>86154.476066000003</v>
      </c>
      <c r="W22" s="2">
        <f t="shared" si="9"/>
        <v>26.259884304916799</v>
      </c>
      <c r="X22" s="2">
        <f t="shared" si="10"/>
        <v>16.317140840044004</v>
      </c>
      <c r="Y22" s="2">
        <f t="shared" si="11"/>
        <v>4.6427978292514984</v>
      </c>
      <c r="Z22" s="2">
        <f t="shared" si="12"/>
        <v>11.763404999654673</v>
      </c>
      <c r="AA22" s="2">
        <f t="shared" si="13"/>
        <v>3.5565095871239851</v>
      </c>
      <c r="AB22" s="2">
        <f t="shared" si="14"/>
        <v>1.1763404999654672</v>
      </c>
      <c r="AC22" s="2">
        <v>30</v>
      </c>
      <c r="AD22" s="2">
        <f t="shared" si="15"/>
        <v>0.3921134999884891</v>
      </c>
      <c r="AE22" s="2" t="s">
        <v>136</v>
      </c>
      <c r="AF22" s="2">
        <f t="shared" si="16"/>
        <v>33.878684173762515</v>
      </c>
      <c r="AG22" s="2">
        <f t="shared" si="17"/>
        <v>0.19915248315114206</v>
      </c>
      <c r="AH22" s="2">
        <f t="shared" si="18"/>
        <v>0.34478394058146383</v>
      </c>
      <c r="AI22" s="2">
        <f t="shared" si="19"/>
        <v>260749561.40000001</v>
      </c>
      <c r="AJ22" s="2">
        <f t="shared" si="20"/>
        <v>7383611.2800000003</v>
      </c>
      <c r="AK22" s="2">
        <f t="shared" si="21"/>
        <v>7.3836112800000002</v>
      </c>
      <c r="AL22" s="2" t="s">
        <v>269</v>
      </c>
      <c r="AM22" s="2" t="s">
        <v>270</v>
      </c>
      <c r="AN22" s="2" t="s">
        <v>271</v>
      </c>
      <c r="AO22" s="2" t="s">
        <v>272</v>
      </c>
      <c r="AP22" s="2" t="s">
        <v>136</v>
      </c>
      <c r="AQ22" s="2" t="s">
        <v>136</v>
      </c>
      <c r="AR22" s="2" t="s">
        <v>136</v>
      </c>
      <c r="AS22" s="2">
        <v>0</v>
      </c>
      <c r="AT22" s="2" t="s">
        <v>136</v>
      </c>
      <c r="AU22" s="2" t="s">
        <v>136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 t="s">
        <v>273</v>
      </c>
    </row>
    <row r="23" spans="1:99" s="2" customFormat="1" x14ac:dyDescent="0.25">
      <c r="A23" s="2" t="s">
        <v>274</v>
      </c>
      <c r="B23" s="2" t="s">
        <v>275</v>
      </c>
      <c r="C23" s="2" t="s">
        <v>276</v>
      </c>
      <c r="D23" s="2">
        <v>1970</v>
      </c>
      <c r="E23" s="2">
        <f t="shared" si="0"/>
        <v>45</v>
      </c>
      <c r="F23" s="2">
        <v>60</v>
      </c>
      <c r="G23" s="2">
        <v>60</v>
      </c>
      <c r="H23" s="2">
        <v>83049</v>
      </c>
      <c r="I23" s="2">
        <v>27465</v>
      </c>
      <c r="J23" s="2">
        <v>12000</v>
      </c>
      <c r="K23" s="2">
        <v>27465</v>
      </c>
      <c r="L23" s="2">
        <f t="shared" si="1"/>
        <v>1196372653.5</v>
      </c>
      <c r="M23" s="2">
        <v>753.72</v>
      </c>
      <c r="N23" s="2">
        <f t="shared" si="2"/>
        <v>32832043.200000003</v>
      </c>
      <c r="O23" s="2">
        <f t="shared" si="3"/>
        <v>1.1776875</v>
      </c>
      <c r="P23" s="2">
        <f t="shared" si="4"/>
        <v>3050199.3192000003</v>
      </c>
      <c r="Q23" s="2">
        <f t="shared" si="5"/>
        <v>3.0501993192000003</v>
      </c>
      <c r="R23" s="2">
        <v>12</v>
      </c>
      <c r="S23" s="2">
        <f t="shared" si="6"/>
        <v>31.079879999999996</v>
      </c>
      <c r="T23" s="2">
        <f t="shared" si="7"/>
        <v>7680</v>
      </c>
      <c r="U23" s="2">
        <f t="shared" si="8"/>
        <v>334560000</v>
      </c>
      <c r="V23" s="2">
        <v>112720.79346</v>
      </c>
      <c r="W23" s="2">
        <f t="shared" si="9"/>
        <v>34.357297846607999</v>
      </c>
      <c r="X23" s="2">
        <f t="shared" si="10"/>
        <v>21.348641956563242</v>
      </c>
      <c r="Y23" s="2">
        <f t="shared" si="11"/>
        <v>5.5494479337179996</v>
      </c>
      <c r="Z23" s="2">
        <f t="shared" si="12"/>
        <v>36.43917761109671</v>
      </c>
      <c r="AA23" s="2">
        <f t="shared" si="13"/>
        <v>2.3211630134935306</v>
      </c>
      <c r="AB23" s="2">
        <f t="shared" si="14"/>
        <v>1.8219588805548355</v>
      </c>
      <c r="AC23" s="2">
        <v>60</v>
      </c>
      <c r="AD23" s="2">
        <f t="shared" si="15"/>
        <v>0.60731962685161178</v>
      </c>
      <c r="AE23" s="2">
        <v>31.3626</v>
      </c>
      <c r="AF23" s="2">
        <f t="shared" si="16"/>
        <v>10.189460277025951</v>
      </c>
      <c r="AG23" s="2">
        <f t="shared" si="17"/>
        <v>0.56359231182234037</v>
      </c>
      <c r="AH23" s="2">
        <f t="shared" si="18"/>
        <v>0.2060700429678633</v>
      </c>
      <c r="AI23" s="2">
        <f t="shared" si="19"/>
        <v>522718800</v>
      </c>
      <c r="AJ23" s="2">
        <f t="shared" si="20"/>
        <v>14801760</v>
      </c>
      <c r="AK23" s="2">
        <f t="shared" si="21"/>
        <v>14.80176</v>
      </c>
      <c r="AL23" s="2" t="s">
        <v>277</v>
      </c>
      <c r="AM23" s="2" t="s">
        <v>136</v>
      </c>
      <c r="AN23" s="2" t="s">
        <v>136</v>
      </c>
      <c r="AO23" s="2" t="s">
        <v>278</v>
      </c>
      <c r="AP23" s="2" t="s">
        <v>279</v>
      </c>
      <c r="AQ23" s="2" t="s">
        <v>280</v>
      </c>
      <c r="AR23" s="2" t="s">
        <v>281</v>
      </c>
      <c r="AS23" s="2">
        <v>1</v>
      </c>
      <c r="AT23" s="2" t="s">
        <v>282</v>
      </c>
      <c r="AU23" s="2" t="s">
        <v>283</v>
      </c>
      <c r="AV23" s="2">
        <v>6</v>
      </c>
      <c r="AW23" s="5">
        <v>71</v>
      </c>
      <c r="AX23" s="5">
        <v>25</v>
      </c>
      <c r="AY23" s="5">
        <v>3</v>
      </c>
      <c r="AZ23" s="5">
        <v>4.5999999999999996</v>
      </c>
      <c r="BA23" s="5">
        <v>0.8</v>
      </c>
      <c r="BB23" s="2">
        <v>0</v>
      </c>
      <c r="BC23" s="5">
        <v>0.3</v>
      </c>
      <c r="BD23" s="2">
        <v>0</v>
      </c>
      <c r="BE23" s="5">
        <v>0.2</v>
      </c>
      <c r="BF23" s="5">
        <v>23.4</v>
      </c>
      <c r="BG23" s="5">
        <v>3.6</v>
      </c>
      <c r="BH23" s="5">
        <v>0.2</v>
      </c>
      <c r="BI23" s="2">
        <v>0</v>
      </c>
      <c r="BJ23" s="2">
        <v>0</v>
      </c>
      <c r="BK23" s="5">
        <v>42</v>
      </c>
      <c r="BL23" s="5">
        <v>24.9</v>
      </c>
      <c r="BM23" s="2">
        <v>0</v>
      </c>
      <c r="BN23" s="2">
        <v>0</v>
      </c>
      <c r="BO23" s="5">
        <v>1948</v>
      </c>
      <c r="BP23" s="5">
        <v>196</v>
      </c>
      <c r="BQ23" s="5">
        <v>72</v>
      </c>
      <c r="BR23" s="5">
        <v>7</v>
      </c>
      <c r="BS23" s="5">
        <v>0.18</v>
      </c>
      <c r="BT23" s="5">
        <v>0.02</v>
      </c>
      <c r="BU23" s="5">
        <v>3402</v>
      </c>
      <c r="BV23" s="5">
        <v>126</v>
      </c>
      <c r="BW23" s="5">
        <v>0.32</v>
      </c>
      <c r="BX23" s="5">
        <v>35865</v>
      </c>
      <c r="BY23" s="5">
        <v>291</v>
      </c>
      <c r="BZ23" s="5">
        <v>1328</v>
      </c>
      <c r="CA23" s="5">
        <v>11</v>
      </c>
      <c r="CB23" s="5">
        <v>1.4</v>
      </c>
      <c r="CC23" s="5">
        <v>0.01</v>
      </c>
      <c r="CD23" s="5">
        <v>3</v>
      </c>
      <c r="CE23" s="5">
        <v>14</v>
      </c>
      <c r="CF23" s="5">
        <v>72</v>
      </c>
      <c r="CG23" s="5">
        <v>44</v>
      </c>
      <c r="CH23" s="5">
        <v>18</v>
      </c>
      <c r="CI23" s="5">
        <v>3</v>
      </c>
      <c r="CJ23" s="5">
        <v>9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5">
        <v>5</v>
      </c>
      <c r="CR23" s="5">
        <v>33</v>
      </c>
      <c r="CS23" s="5">
        <v>0.58460000000000001</v>
      </c>
      <c r="CT23" s="5">
        <v>0.20388000000000001</v>
      </c>
      <c r="CU23" s="2" t="s">
        <v>143</v>
      </c>
    </row>
    <row r="24" spans="1:99" s="2" customFormat="1" x14ac:dyDescent="0.25">
      <c r="A24" s="2" t="s">
        <v>284</v>
      </c>
      <c r="C24" s="2" t="s">
        <v>285</v>
      </c>
      <c r="D24" s="2">
        <v>1926</v>
      </c>
      <c r="E24" s="2">
        <f t="shared" si="0"/>
        <v>89</v>
      </c>
      <c r="F24" s="2">
        <v>58</v>
      </c>
      <c r="G24" s="2">
        <v>58</v>
      </c>
      <c r="H24" s="2">
        <v>53220</v>
      </c>
      <c r="I24" s="2">
        <v>40540</v>
      </c>
      <c r="J24" s="2">
        <v>26140</v>
      </c>
      <c r="K24" s="2">
        <v>40540</v>
      </c>
      <c r="L24" s="2">
        <f t="shared" si="1"/>
        <v>1765918346</v>
      </c>
      <c r="M24" s="2">
        <v>1600</v>
      </c>
      <c r="N24" s="2">
        <f t="shared" si="2"/>
        <v>69696000</v>
      </c>
      <c r="O24" s="2">
        <f t="shared" si="3"/>
        <v>2.5</v>
      </c>
      <c r="P24" s="2">
        <f t="shared" si="4"/>
        <v>6474976</v>
      </c>
      <c r="Q24" s="2">
        <f t="shared" si="5"/>
        <v>6.4749760000000007</v>
      </c>
      <c r="R24" s="2">
        <v>1860</v>
      </c>
      <c r="S24" s="2">
        <f t="shared" si="6"/>
        <v>4817.3813999999993</v>
      </c>
      <c r="T24" s="2">
        <f t="shared" si="7"/>
        <v>1190400</v>
      </c>
      <c r="U24" s="2">
        <f t="shared" si="8"/>
        <v>51856800000</v>
      </c>
      <c r="V24" s="2">
        <v>194073.25562000001</v>
      </c>
      <c r="W24" s="2">
        <f t="shared" si="9"/>
        <v>59.153528312976</v>
      </c>
      <c r="X24" s="2">
        <f t="shared" si="10"/>
        <v>36.756310174894281</v>
      </c>
      <c r="Y24" s="2">
        <f t="shared" si="11"/>
        <v>6.5577742729220887</v>
      </c>
      <c r="Z24" s="2">
        <f t="shared" si="12"/>
        <v>25.337441833103764</v>
      </c>
      <c r="AA24" s="2">
        <f t="shared" si="13"/>
        <v>1.834606629865319</v>
      </c>
      <c r="AB24" s="2">
        <f t="shared" si="14"/>
        <v>1.3105573361950222</v>
      </c>
      <c r="AC24" s="2">
        <v>58</v>
      </c>
      <c r="AD24" s="2">
        <f t="shared" si="15"/>
        <v>0.43685244539834078</v>
      </c>
      <c r="AE24" s="2">
        <v>1728.58</v>
      </c>
      <c r="AF24" s="2">
        <f t="shared" si="16"/>
        <v>744</v>
      </c>
      <c r="AG24" s="2">
        <f t="shared" si="17"/>
        <v>0.26897027456098033</v>
      </c>
      <c r="AH24" s="2">
        <f t="shared" si="18"/>
        <v>0.20081699666278444</v>
      </c>
      <c r="AI24" s="2">
        <f t="shared" si="19"/>
        <v>1138655786</v>
      </c>
      <c r="AJ24" s="2">
        <f t="shared" si="20"/>
        <v>32243167.199999999</v>
      </c>
      <c r="AK24" s="2">
        <f t="shared" si="21"/>
        <v>32.243167200000002</v>
      </c>
      <c r="AL24" s="2" t="s">
        <v>286</v>
      </c>
      <c r="AM24" s="2" t="s">
        <v>287</v>
      </c>
      <c r="AN24" s="2" t="s">
        <v>288</v>
      </c>
      <c r="AO24" s="2" t="s">
        <v>289</v>
      </c>
      <c r="AP24" s="2" t="s">
        <v>290</v>
      </c>
      <c r="AQ24" s="2" t="s">
        <v>291</v>
      </c>
      <c r="AR24" s="2" t="s">
        <v>292</v>
      </c>
      <c r="AS24" s="2">
        <v>3</v>
      </c>
      <c r="AT24" s="2" t="s">
        <v>293</v>
      </c>
      <c r="AU24" s="2" t="s">
        <v>294</v>
      </c>
      <c r="AV24" s="2">
        <v>6</v>
      </c>
      <c r="AW24" s="5">
        <v>51</v>
      </c>
      <c r="AX24" s="5">
        <v>48</v>
      </c>
      <c r="AY24" s="5">
        <v>1</v>
      </c>
      <c r="AZ24" s="5">
        <v>1.5</v>
      </c>
      <c r="BA24" s="5">
        <v>2.7</v>
      </c>
      <c r="BB24" s="5">
        <v>0.1</v>
      </c>
      <c r="BC24" s="5">
        <v>0.7</v>
      </c>
      <c r="BD24" s="5">
        <v>0.1</v>
      </c>
      <c r="BE24" s="5">
        <v>0.3</v>
      </c>
      <c r="BF24" s="5">
        <v>7.2</v>
      </c>
      <c r="BG24" s="5">
        <v>0.3</v>
      </c>
      <c r="BH24" s="2">
        <v>0</v>
      </c>
      <c r="BI24" s="2">
        <v>0</v>
      </c>
      <c r="BJ24" s="5">
        <v>0.4</v>
      </c>
      <c r="BK24" s="5">
        <v>8.9</v>
      </c>
      <c r="BL24" s="5">
        <v>77.8</v>
      </c>
      <c r="BM24" s="2">
        <v>0</v>
      </c>
      <c r="BN24" s="2">
        <v>0</v>
      </c>
      <c r="BO24" s="5">
        <v>204576</v>
      </c>
      <c r="BP24" s="5">
        <v>35206</v>
      </c>
      <c r="BQ24" s="5">
        <v>40</v>
      </c>
      <c r="BR24" s="5">
        <v>7</v>
      </c>
      <c r="BS24" s="5">
        <v>0.13</v>
      </c>
      <c r="BT24" s="5">
        <v>0.02</v>
      </c>
      <c r="BU24" s="5">
        <v>399701</v>
      </c>
      <c r="BV24" s="5">
        <v>79</v>
      </c>
      <c r="BW24" s="5">
        <v>0.26</v>
      </c>
      <c r="BX24" s="5">
        <v>13168264</v>
      </c>
      <c r="BY24" s="5">
        <v>437760</v>
      </c>
      <c r="BZ24" s="5">
        <v>2602</v>
      </c>
      <c r="CA24" s="5">
        <v>87</v>
      </c>
      <c r="CB24" s="5">
        <v>8.6199999999999992</v>
      </c>
      <c r="CC24" s="5">
        <v>0.3</v>
      </c>
      <c r="CD24" s="5">
        <v>2</v>
      </c>
      <c r="CE24" s="5">
        <v>6</v>
      </c>
      <c r="CF24" s="5">
        <v>85</v>
      </c>
      <c r="CG24" s="5">
        <v>48</v>
      </c>
      <c r="CH24" s="5">
        <v>7</v>
      </c>
      <c r="CI24" s="2">
        <v>0</v>
      </c>
      <c r="CJ24" s="5">
        <v>1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5">
        <v>6</v>
      </c>
      <c r="CR24" s="5">
        <v>45</v>
      </c>
      <c r="CS24" s="5">
        <v>0.85150999999999999</v>
      </c>
      <c r="CT24" s="5">
        <v>0.75483</v>
      </c>
      <c r="CU24" s="2" t="s">
        <v>143</v>
      </c>
    </row>
    <row r="25" spans="1:99" s="2" customFormat="1" x14ac:dyDescent="0.25">
      <c r="A25" s="2" t="s">
        <v>295</v>
      </c>
      <c r="C25" s="2" t="s">
        <v>296</v>
      </c>
      <c r="D25" s="2">
        <v>1973</v>
      </c>
      <c r="E25" s="2">
        <f t="shared" si="0"/>
        <v>42</v>
      </c>
      <c r="F25" s="2">
        <v>16</v>
      </c>
      <c r="G25" s="2">
        <v>20</v>
      </c>
      <c r="H25" s="2">
        <v>1067</v>
      </c>
      <c r="I25" s="2">
        <v>43500</v>
      </c>
      <c r="J25" s="2">
        <v>29000</v>
      </c>
      <c r="K25" s="2">
        <v>43500</v>
      </c>
      <c r="L25" s="2">
        <f t="shared" si="1"/>
        <v>1894855650</v>
      </c>
      <c r="M25" s="2">
        <v>2944.37</v>
      </c>
      <c r="N25" s="2">
        <f t="shared" si="2"/>
        <v>128256757.19999999</v>
      </c>
      <c r="O25" s="2">
        <f t="shared" si="3"/>
        <v>4.6005781250000002</v>
      </c>
      <c r="P25" s="2">
        <f t="shared" si="4"/>
        <v>11915453.178199999</v>
      </c>
      <c r="Q25" s="2">
        <f t="shared" si="5"/>
        <v>11.9154531782</v>
      </c>
      <c r="R25" s="2">
        <v>4.53</v>
      </c>
      <c r="S25" s="2">
        <f t="shared" si="6"/>
        <v>11.732654699999999</v>
      </c>
      <c r="T25" s="2">
        <f t="shared" si="7"/>
        <v>2899.2000000000003</v>
      </c>
      <c r="U25" s="2">
        <f t="shared" si="8"/>
        <v>126296400</v>
      </c>
      <c r="V25" s="2">
        <v>66502.589584000001</v>
      </c>
      <c r="W25" s="2">
        <f t="shared" si="9"/>
        <v>20.2699893052032</v>
      </c>
      <c r="X25" s="2">
        <f t="shared" si="10"/>
        <v>12.595191451672097</v>
      </c>
      <c r="Y25" s="2">
        <f t="shared" si="11"/>
        <v>1.6565064394353712</v>
      </c>
      <c r="Z25" s="2">
        <f t="shared" si="12"/>
        <v>14.773924519588588</v>
      </c>
      <c r="AA25" s="2">
        <f t="shared" si="13"/>
        <v>0.56666111202069169</v>
      </c>
      <c r="AB25" s="2">
        <f t="shared" si="14"/>
        <v>2.7701108474228602</v>
      </c>
      <c r="AC25" s="2">
        <v>16</v>
      </c>
      <c r="AD25" s="2">
        <f t="shared" si="15"/>
        <v>0.92337028247428676</v>
      </c>
      <c r="AE25" s="2">
        <v>242.56700000000001</v>
      </c>
      <c r="AF25" s="2">
        <f t="shared" si="16"/>
        <v>0.98465885741262149</v>
      </c>
      <c r="AG25" s="2">
        <f t="shared" si="17"/>
        <v>0.11561154280043186</v>
      </c>
      <c r="AH25" s="2">
        <f t="shared" si="18"/>
        <v>0.3331044652527807</v>
      </c>
      <c r="AI25" s="2">
        <f t="shared" si="19"/>
        <v>1263237100</v>
      </c>
      <c r="AJ25" s="2">
        <f t="shared" si="20"/>
        <v>35770920</v>
      </c>
      <c r="AK25" s="2">
        <f t="shared" si="21"/>
        <v>35.770919999999997</v>
      </c>
      <c r="AL25" s="2" t="s">
        <v>297</v>
      </c>
      <c r="AM25" s="2" t="s">
        <v>136</v>
      </c>
      <c r="AN25" s="2" t="s">
        <v>298</v>
      </c>
      <c r="AO25" s="2" t="s">
        <v>299</v>
      </c>
      <c r="AP25" s="2" t="s">
        <v>300</v>
      </c>
      <c r="AQ25" s="2" t="s">
        <v>301</v>
      </c>
      <c r="AR25" s="2" t="s">
        <v>302</v>
      </c>
      <c r="AS25" s="2">
        <v>1</v>
      </c>
      <c r="AT25" s="2" t="s">
        <v>303</v>
      </c>
      <c r="AU25" s="2" t="s">
        <v>304</v>
      </c>
      <c r="AV25" s="2">
        <v>9</v>
      </c>
      <c r="AW25" s="5">
        <v>97</v>
      </c>
      <c r="AX25" s="5">
        <v>3</v>
      </c>
      <c r="AY25" s="2">
        <v>0</v>
      </c>
      <c r="AZ25" s="5">
        <v>6</v>
      </c>
      <c r="BA25" s="5">
        <v>3</v>
      </c>
      <c r="BB25" s="5">
        <v>0.3</v>
      </c>
      <c r="BC25" s="5">
        <v>0.4</v>
      </c>
      <c r="BD25" s="2">
        <v>0</v>
      </c>
      <c r="BE25" s="5">
        <v>0.3</v>
      </c>
      <c r="BF25" s="5">
        <v>5.5</v>
      </c>
      <c r="BG25" s="5">
        <v>0.6</v>
      </c>
      <c r="BH25" s="2">
        <v>0</v>
      </c>
      <c r="BI25" s="2">
        <v>0</v>
      </c>
      <c r="BJ25" s="5">
        <v>0.4</v>
      </c>
      <c r="BK25" s="5">
        <v>32.1</v>
      </c>
      <c r="BL25" s="5">
        <v>51.4</v>
      </c>
      <c r="BM25" s="2">
        <v>0</v>
      </c>
      <c r="BN25" s="2">
        <v>0</v>
      </c>
      <c r="BO25" s="5">
        <v>4576</v>
      </c>
      <c r="BP25" s="5">
        <v>1179</v>
      </c>
      <c r="BQ25" s="5">
        <v>70</v>
      </c>
      <c r="BR25" s="5">
        <v>18</v>
      </c>
      <c r="BS25" s="5">
        <v>0.19</v>
      </c>
      <c r="BT25" s="5">
        <v>0.05</v>
      </c>
      <c r="BU25" s="5">
        <v>8059</v>
      </c>
      <c r="BV25" s="5">
        <v>124</v>
      </c>
      <c r="BW25" s="5">
        <v>0.34</v>
      </c>
      <c r="BX25" s="5">
        <v>209897</v>
      </c>
      <c r="BY25" s="5">
        <v>2503</v>
      </c>
      <c r="BZ25" s="5">
        <v>3229</v>
      </c>
      <c r="CA25" s="5">
        <v>39</v>
      </c>
      <c r="CB25" s="5">
        <v>0.98</v>
      </c>
      <c r="CC25" s="5">
        <v>0.01</v>
      </c>
      <c r="CD25" s="5">
        <v>1</v>
      </c>
      <c r="CE25" s="5">
        <v>4</v>
      </c>
      <c r="CF25" s="5">
        <v>89</v>
      </c>
      <c r="CG25" s="5">
        <v>73</v>
      </c>
      <c r="CH25" s="5">
        <v>7</v>
      </c>
      <c r="CI25" s="2">
        <v>0</v>
      </c>
      <c r="CJ25" s="5">
        <v>1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5">
        <v>2</v>
      </c>
      <c r="CR25" s="5">
        <v>21</v>
      </c>
      <c r="CS25" s="5">
        <v>0.80578000000000005</v>
      </c>
      <c r="CT25" s="5">
        <v>0.38224999999999998</v>
      </c>
      <c r="CU25" s="2" t="s">
        <v>143</v>
      </c>
    </row>
    <row r="26" spans="1:99" s="2" customFormat="1" x14ac:dyDescent="0.25">
      <c r="A26" s="2" t="s">
        <v>305</v>
      </c>
      <c r="B26" s="2" t="s">
        <v>306</v>
      </c>
      <c r="C26" s="2" t="s">
        <v>307</v>
      </c>
      <c r="D26" s="2">
        <v>1976</v>
      </c>
      <c r="E26" s="2">
        <f t="shared" si="0"/>
        <v>39</v>
      </c>
      <c r="F26" s="2">
        <v>66</v>
      </c>
      <c r="G26" s="2">
        <v>66</v>
      </c>
      <c r="H26" s="2">
        <v>29450</v>
      </c>
      <c r="I26" s="2">
        <v>15844</v>
      </c>
      <c r="J26" s="2">
        <v>5900</v>
      </c>
      <c r="K26" s="2">
        <v>15844</v>
      </c>
      <c r="L26" s="2">
        <f t="shared" si="1"/>
        <v>690163055.60000002</v>
      </c>
      <c r="M26" s="2">
        <v>300.64999999999998</v>
      </c>
      <c r="N26" s="2">
        <f t="shared" si="2"/>
        <v>13096313.999999998</v>
      </c>
      <c r="O26" s="2">
        <f t="shared" si="3"/>
        <v>0.46976562499999996</v>
      </c>
      <c r="P26" s="2">
        <f t="shared" si="4"/>
        <v>1216688.459</v>
      </c>
      <c r="Q26" s="2">
        <f t="shared" si="5"/>
        <v>1.216688459</v>
      </c>
      <c r="R26" s="2">
        <v>15.16</v>
      </c>
      <c r="S26" s="2">
        <f t="shared" si="6"/>
        <v>39.2642484</v>
      </c>
      <c r="T26" s="2">
        <f t="shared" si="7"/>
        <v>9702.4</v>
      </c>
      <c r="U26" s="2">
        <f t="shared" si="8"/>
        <v>422660800</v>
      </c>
      <c r="V26" s="2">
        <v>44484.268167000002</v>
      </c>
      <c r="W26" s="2">
        <f t="shared" si="9"/>
        <v>13.5588049373016</v>
      </c>
      <c r="X26" s="2">
        <f t="shared" si="10"/>
        <v>8.4250534852207988</v>
      </c>
      <c r="Y26" s="2">
        <f t="shared" si="11"/>
        <v>3.4675809606166967</v>
      </c>
      <c r="Z26" s="2">
        <f t="shared" si="12"/>
        <v>52.699030857079336</v>
      </c>
      <c r="AA26" s="2">
        <f t="shared" si="13"/>
        <v>1.8631048186805088</v>
      </c>
      <c r="AB26" s="2">
        <f t="shared" si="14"/>
        <v>2.3954104935036065</v>
      </c>
      <c r="AC26" s="2">
        <v>66</v>
      </c>
      <c r="AD26" s="2">
        <f t="shared" si="15"/>
        <v>0.79847016450120201</v>
      </c>
      <c r="AE26" s="2" t="s">
        <v>136</v>
      </c>
      <c r="AF26" s="2">
        <f t="shared" si="16"/>
        <v>32.271411940794948</v>
      </c>
      <c r="AG26" s="2">
        <f t="shared" si="17"/>
        <v>1.2905461435502299</v>
      </c>
      <c r="AH26" s="2">
        <f t="shared" si="18"/>
        <v>0.16718421286227256</v>
      </c>
      <c r="AI26" s="2">
        <f t="shared" si="19"/>
        <v>257003410</v>
      </c>
      <c r="AJ26" s="2">
        <f t="shared" si="20"/>
        <v>7277532</v>
      </c>
      <c r="AK26" s="2">
        <f t="shared" si="21"/>
        <v>7.2775319999999999</v>
      </c>
      <c r="AL26" s="2" t="s">
        <v>308</v>
      </c>
      <c r="AM26" s="2" t="s">
        <v>309</v>
      </c>
      <c r="AN26" s="2" t="s">
        <v>310</v>
      </c>
      <c r="AO26" s="2" t="s">
        <v>311</v>
      </c>
      <c r="AP26" s="2" t="s">
        <v>136</v>
      </c>
      <c r="AQ26" s="2" t="s">
        <v>136</v>
      </c>
      <c r="AR26" s="2" t="s">
        <v>136</v>
      </c>
      <c r="AS26" s="2">
        <v>0</v>
      </c>
      <c r="AT26" s="2" t="s">
        <v>136</v>
      </c>
      <c r="AU26" s="2" t="s">
        <v>136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 t="s">
        <v>143</v>
      </c>
    </row>
    <row r="27" spans="1:99" s="2" customFormat="1" x14ac:dyDescent="0.25">
      <c r="A27" s="2" t="s">
        <v>312</v>
      </c>
      <c r="B27" s="2" t="s">
        <v>313</v>
      </c>
      <c r="C27" s="2" t="s">
        <v>314</v>
      </c>
      <c r="D27" s="2">
        <v>1977</v>
      </c>
      <c r="E27" s="2">
        <f t="shared" si="0"/>
        <v>38</v>
      </c>
      <c r="F27" s="2">
        <v>34</v>
      </c>
      <c r="G27" s="2">
        <v>42</v>
      </c>
      <c r="H27" s="2">
        <v>10770</v>
      </c>
      <c r="I27" s="2">
        <v>9000</v>
      </c>
      <c r="J27" s="2">
        <v>3220</v>
      </c>
      <c r="K27" s="2">
        <v>9000</v>
      </c>
      <c r="L27" s="2">
        <f t="shared" si="1"/>
        <v>392039100</v>
      </c>
      <c r="M27" s="2">
        <v>345</v>
      </c>
      <c r="N27" s="2">
        <f t="shared" si="2"/>
        <v>15028200</v>
      </c>
      <c r="O27" s="2">
        <f t="shared" si="3"/>
        <v>0.5390625</v>
      </c>
      <c r="P27" s="2">
        <f t="shared" si="4"/>
        <v>1396166.7</v>
      </c>
      <c r="Q27" s="2">
        <f t="shared" si="5"/>
        <v>1.3961667</v>
      </c>
      <c r="R27" s="2">
        <v>11.8</v>
      </c>
      <c r="S27" s="2">
        <f t="shared" si="6"/>
        <v>30.561882000000001</v>
      </c>
      <c r="T27" s="2">
        <f t="shared" si="7"/>
        <v>7552</v>
      </c>
      <c r="U27" s="2">
        <f t="shared" si="8"/>
        <v>328984000</v>
      </c>
      <c r="W27" s="2">
        <f t="shared" si="9"/>
        <v>0</v>
      </c>
      <c r="X27" s="2">
        <f t="shared" si="10"/>
        <v>0</v>
      </c>
      <c r="Y27" s="2">
        <f t="shared" si="11"/>
        <v>0</v>
      </c>
      <c r="Z27" s="2">
        <f t="shared" si="12"/>
        <v>26.086896634327463</v>
      </c>
      <c r="AA27" s="2">
        <f t="shared" si="13"/>
        <v>0</v>
      </c>
      <c r="AB27" s="2">
        <f t="shared" si="14"/>
        <v>2.3017849971465409</v>
      </c>
      <c r="AC27" s="2">
        <v>34</v>
      </c>
      <c r="AD27" s="2">
        <f t="shared" si="15"/>
        <v>0.76726166571551357</v>
      </c>
      <c r="AE27" s="2" t="s">
        <v>136</v>
      </c>
      <c r="AF27" s="2">
        <f t="shared" si="16"/>
        <v>21.889855072463767</v>
      </c>
      <c r="AG27" s="2">
        <f t="shared" si="17"/>
        <v>0.59636806973096979</v>
      </c>
      <c r="AH27" s="2">
        <f t="shared" si="18"/>
        <v>0.35151939460481146</v>
      </c>
      <c r="AI27" s="2">
        <f t="shared" si="19"/>
        <v>140262878</v>
      </c>
      <c r="AJ27" s="2">
        <f t="shared" si="20"/>
        <v>3971805.6</v>
      </c>
      <c r="AK27" s="2">
        <f t="shared" si="21"/>
        <v>3.9718056000000002</v>
      </c>
      <c r="AL27" s="2" t="s">
        <v>136</v>
      </c>
      <c r="AM27" s="2" t="s">
        <v>136</v>
      </c>
      <c r="AN27" s="2" t="s">
        <v>136</v>
      </c>
      <c r="AO27" s="2" t="s">
        <v>136</v>
      </c>
      <c r="AP27" s="2" t="s">
        <v>136</v>
      </c>
      <c r="AQ27" s="2" t="s">
        <v>136</v>
      </c>
      <c r="AR27" s="2" t="s">
        <v>136</v>
      </c>
      <c r="AS27" s="2">
        <v>0</v>
      </c>
      <c r="AT27" s="2" t="s">
        <v>136</v>
      </c>
      <c r="AU27" s="2" t="s">
        <v>136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 t="s">
        <v>143</v>
      </c>
    </row>
    <row r="28" spans="1:99" s="2" customFormat="1" x14ac:dyDescent="0.25">
      <c r="A28" s="2" t="s">
        <v>315</v>
      </c>
      <c r="C28" s="2" t="s">
        <v>316</v>
      </c>
      <c r="D28" s="2">
        <v>1980</v>
      </c>
      <c r="E28" s="2">
        <f t="shared" si="0"/>
        <v>35</v>
      </c>
      <c r="F28" s="2">
        <v>53</v>
      </c>
      <c r="G28" s="2">
        <v>66</v>
      </c>
      <c r="H28" s="2">
        <v>18362</v>
      </c>
      <c r="I28" s="2">
        <v>39753</v>
      </c>
      <c r="J28" s="2">
        <v>13800</v>
      </c>
      <c r="K28" s="2">
        <v>39753</v>
      </c>
      <c r="L28" s="2">
        <f t="shared" si="1"/>
        <v>1731636704.7</v>
      </c>
      <c r="M28" s="2">
        <v>1550</v>
      </c>
      <c r="N28" s="2">
        <f t="shared" si="2"/>
        <v>67518000</v>
      </c>
      <c r="O28" s="2">
        <f t="shared" si="3"/>
        <v>2.421875</v>
      </c>
      <c r="P28" s="2">
        <f t="shared" si="4"/>
        <v>6272633</v>
      </c>
      <c r="Q28" s="2">
        <f t="shared" si="5"/>
        <v>6.2726329999999999</v>
      </c>
      <c r="R28" s="2">
        <v>28.4</v>
      </c>
      <c r="S28" s="2">
        <f t="shared" si="6"/>
        <v>73.55571599999999</v>
      </c>
      <c r="T28" s="2">
        <f t="shared" si="7"/>
        <v>18176</v>
      </c>
      <c r="U28" s="2">
        <f t="shared" si="8"/>
        <v>791792000</v>
      </c>
      <c r="V28" s="2">
        <v>153054.24322999999</v>
      </c>
      <c r="W28" s="2">
        <f t="shared" si="9"/>
        <v>46.650933336503996</v>
      </c>
      <c r="X28" s="2">
        <f t="shared" si="10"/>
        <v>28.98755534230262</v>
      </c>
      <c r="Y28" s="2">
        <f t="shared" si="11"/>
        <v>5.2544866008000293</v>
      </c>
      <c r="Z28" s="2">
        <f t="shared" si="12"/>
        <v>25.647037896560917</v>
      </c>
      <c r="AA28" s="2">
        <f t="shared" si="13"/>
        <v>2.7406219928079061</v>
      </c>
      <c r="AB28" s="2">
        <f t="shared" si="14"/>
        <v>1.4517191262204292</v>
      </c>
      <c r="AC28" s="2">
        <v>53</v>
      </c>
      <c r="AD28" s="2">
        <f t="shared" si="15"/>
        <v>0.48390637540680975</v>
      </c>
      <c r="AE28" s="2" t="s">
        <v>136</v>
      </c>
      <c r="AF28" s="2">
        <f t="shared" si="16"/>
        <v>11.726451612903226</v>
      </c>
      <c r="AG28" s="2">
        <f t="shared" si="17"/>
        <v>0.27661318505431493</v>
      </c>
      <c r="AH28" s="2">
        <f t="shared" si="18"/>
        <v>0.36850100787074441</v>
      </c>
      <c r="AI28" s="2">
        <f t="shared" si="19"/>
        <v>601126620</v>
      </c>
      <c r="AJ28" s="2">
        <f t="shared" si="20"/>
        <v>17022024</v>
      </c>
      <c r="AK28" s="2">
        <f t="shared" si="21"/>
        <v>17.022023999999998</v>
      </c>
      <c r="AL28" s="2" t="s">
        <v>317</v>
      </c>
      <c r="AM28" s="2" t="s">
        <v>136</v>
      </c>
      <c r="AN28" s="2" t="s">
        <v>136</v>
      </c>
      <c r="AO28" s="2" t="s">
        <v>318</v>
      </c>
      <c r="AP28" s="2" t="s">
        <v>136</v>
      </c>
      <c r="AQ28" s="2" t="s">
        <v>136</v>
      </c>
      <c r="AR28" s="2" t="s">
        <v>136</v>
      </c>
      <c r="AS28" s="2">
        <v>0</v>
      </c>
      <c r="AT28" s="2" t="s">
        <v>136</v>
      </c>
      <c r="AU28" s="2" t="s">
        <v>136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 t="s">
        <v>143</v>
      </c>
    </row>
    <row r="29" spans="1:99" s="2" customFormat="1" x14ac:dyDescent="0.25">
      <c r="A29" s="2" t="s">
        <v>319</v>
      </c>
      <c r="B29" s="2" t="s">
        <v>320</v>
      </c>
      <c r="C29" s="2" t="s">
        <v>321</v>
      </c>
      <c r="D29" s="2">
        <v>1981</v>
      </c>
      <c r="E29" s="2">
        <f t="shared" si="0"/>
        <v>34</v>
      </c>
      <c r="F29" s="2">
        <v>64</v>
      </c>
      <c r="G29" s="2">
        <v>64</v>
      </c>
      <c r="H29" s="2">
        <v>4900</v>
      </c>
      <c r="I29" s="2">
        <v>25550</v>
      </c>
      <c r="J29" s="2">
        <v>15900</v>
      </c>
      <c r="K29" s="2">
        <v>25550</v>
      </c>
      <c r="L29" s="2">
        <f t="shared" si="1"/>
        <v>1112955445</v>
      </c>
      <c r="M29" s="2">
        <v>815</v>
      </c>
      <c r="N29" s="2">
        <f t="shared" si="2"/>
        <v>35501400</v>
      </c>
      <c r="O29" s="2">
        <f t="shared" si="3"/>
        <v>1.2734375</v>
      </c>
      <c r="P29" s="2">
        <f t="shared" si="4"/>
        <v>3298190.9</v>
      </c>
      <c r="Q29" s="2">
        <f t="shared" si="5"/>
        <v>3.2981909000000003</v>
      </c>
      <c r="R29" s="2">
        <v>11.5</v>
      </c>
      <c r="S29" s="2">
        <f t="shared" si="6"/>
        <v>29.784884999999999</v>
      </c>
      <c r="T29" s="2">
        <f t="shared" si="7"/>
        <v>7360</v>
      </c>
      <c r="U29" s="2">
        <f t="shared" si="8"/>
        <v>320620000</v>
      </c>
      <c r="V29" s="2">
        <v>39122.128151999997</v>
      </c>
      <c r="W29" s="2">
        <f t="shared" si="9"/>
        <v>11.924424660729599</v>
      </c>
      <c r="X29" s="2">
        <f t="shared" si="10"/>
        <v>7.4094963392198876</v>
      </c>
      <c r="Y29" s="2">
        <f t="shared" si="11"/>
        <v>1.8522279382099349</v>
      </c>
      <c r="Z29" s="2">
        <f t="shared" si="12"/>
        <v>31.349621282540969</v>
      </c>
      <c r="AA29" s="2">
        <f t="shared" si="13"/>
        <v>0.60800646556103577</v>
      </c>
      <c r="AB29" s="2">
        <f t="shared" si="14"/>
        <v>1.469513497619108</v>
      </c>
      <c r="AC29" s="2">
        <v>64</v>
      </c>
      <c r="AD29" s="2">
        <f t="shared" si="15"/>
        <v>0.48983783253970264</v>
      </c>
      <c r="AE29" s="2">
        <v>216.333</v>
      </c>
      <c r="AF29" s="2">
        <f t="shared" si="16"/>
        <v>9.0306748466257662</v>
      </c>
      <c r="AG29" s="2">
        <f t="shared" si="17"/>
        <v>0.46628882492669338</v>
      </c>
      <c r="AH29" s="2">
        <f t="shared" si="18"/>
        <v>0.1681692365803312</v>
      </c>
      <c r="AI29" s="2">
        <f t="shared" si="19"/>
        <v>692602410</v>
      </c>
      <c r="AJ29" s="2">
        <f t="shared" si="20"/>
        <v>19612332</v>
      </c>
      <c r="AK29" s="2">
        <f t="shared" si="21"/>
        <v>19.612331999999999</v>
      </c>
      <c r="AL29" s="2" t="s">
        <v>322</v>
      </c>
      <c r="AM29" s="2" t="s">
        <v>136</v>
      </c>
      <c r="AN29" s="2" t="s">
        <v>323</v>
      </c>
      <c r="AO29" s="2" t="s">
        <v>324</v>
      </c>
      <c r="AP29" s="2" t="s">
        <v>325</v>
      </c>
      <c r="AQ29" s="2" t="s">
        <v>326</v>
      </c>
      <c r="AR29" s="2" t="s">
        <v>327</v>
      </c>
      <c r="AS29" s="2">
        <v>1</v>
      </c>
      <c r="AT29" s="2" t="s">
        <v>328</v>
      </c>
      <c r="AU29" s="2" t="s">
        <v>329</v>
      </c>
      <c r="AV29" s="2">
        <v>6</v>
      </c>
      <c r="AW29" s="5">
        <v>64</v>
      </c>
      <c r="AX29" s="5">
        <v>35</v>
      </c>
      <c r="AY29" s="5">
        <v>1</v>
      </c>
      <c r="AZ29" s="5">
        <v>0.8</v>
      </c>
      <c r="BA29" s="5">
        <v>0.5</v>
      </c>
      <c r="BB29" s="5">
        <v>1.1000000000000001</v>
      </c>
      <c r="BC29" s="5">
        <v>3.2</v>
      </c>
      <c r="BD29" s="5">
        <v>0.6</v>
      </c>
      <c r="BE29" s="5">
        <v>1.1000000000000001</v>
      </c>
      <c r="BF29" s="5">
        <v>8.8000000000000007</v>
      </c>
      <c r="BG29" s="5">
        <v>0.1</v>
      </c>
      <c r="BH29" s="2">
        <v>0</v>
      </c>
      <c r="BI29" s="2">
        <v>0</v>
      </c>
      <c r="BJ29" s="2">
        <v>0</v>
      </c>
      <c r="BK29" s="5">
        <v>18.600000000000001</v>
      </c>
      <c r="BL29" s="5">
        <v>65.3</v>
      </c>
      <c r="BM29" s="2">
        <v>0</v>
      </c>
      <c r="BN29" s="2">
        <v>0</v>
      </c>
      <c r="BO29" s="5">
        <v>24984</v>
      </c>
      <c r="BP29" s="5">
        <v>4243</v>
      </c>
      <c r="BQ29" s="5">
        <v>54</v>
      </c>
      <c r="BR29" s="5">
        <v>9</v>
      </c>
      <c r="BS29" s="5">
        <v>0.16</v>
      </c>
      <c r="BT29" s="5">
        <v>0.03</v>
      </c>
      <c r="BU29" s="5">
        <v>45478</v>
      </c>
      <c r="BV29" s="5">
        <v>98</v>
      </c>
      <c r="BW29" s="5">
        <v>0.28999999999999998</v>
      </c>
      <c r="BX29" s="5">
        <v>1604326</v>
      </c>
      <c r="BY29" s="5">
        <v>46611</v>
      </c>
      <c r="BZ29" s="5">
        <v>3458</v>
      </c>
      <c r="CA29" s="5">
        <v>100</v>
      </c>
      <c r="CB29" s="5">
        <v>8.33</v>
      </c>
      <c r="CC29" s="5">
        <v>0.25</v>
      </c>
      <c r="CD29" s="5">
        <v>5</v>
      </c>
      <c r="CE29" s="5">
        <v>14</v>
      </c>
      <c r="CF29" s="5">
        <v>85</v>
      </c>
      <c r="CG29" s="5">
        <v>56</v>
      </c>
      <c r="CH29" s="5">
        <v>6</v>
      </c>
      <c r="CI29" s="2">
        <v>0</v>
      </c>
      <c r="CJ29" s="5">
        <v>1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5">
        <v>3</v>
      </c>
      <c r="CR29" s="5">
        <v>28</v>
      </c>
      <c r="CS29" s="5">
        <v>0.68976999999999999</v>
      </c>
      <c r="CT29" s="5">
        <v>0.55940000000000001</v>
      </c>
      <c r="CU29" s="2" t="s">
        <v>143</v>
      </c>
    </row>
    <row r="30" spans="1:99" s="2" customFormat="1" x14ac:dyDescent="0.25">
      <c r="A30" s="2" t="s">
        <v>330</v>
      </c>
      <c r="C30" s="2" t="s">
        <v>331</v>
      </c>
      <c r="D30" s="2">
        <v>1849</v>
      </c>
      <c r="E30" s="2">
        <f t="shared" si="0"/>
        <v>166</v>
      </c>
      <c r="F30" s="2">
        <v>12</v>
      </c>
      <c r="G30" s="2">
        <v>18</v>
      </c>
      <c r="H30" s="2">
        <v>210</v>
      </c>
      <c r="I30" s="2">
        <v>4820</v>
      </c>
      <c r="J30" s="2">
        <v>2980</v>
      </c>
      <c r="K30" s="2">
        <v>4820</v>
      </c>
      <c r="L30" s="2">
        <f t="shared" si="1"/>
        <v>209958718</v>
      </c>
      <c r="M30" s="2">
        <v>324.43</v>
      </c>
      <c r="N30" s="2">
        <f t="shared" si="2"/>
        <v>14132170.800000001</v>
      </c>
      <c r="O30" s="2">
        <f t="shared" si="3"/>
        <v>0.50692187500000008</v>
      </c>
      <c r="P30" s="2">
        <f t="shared" si="4"/>
        <v>1312922.7898000001</v>
      </c>
      <c r="Q30" s="2">
        <f t="shared" si="5"/>
        <v>1.3129227898</v>
      </c>
      <c r="R30" s="2">
        <v>6.25</v>
      </c>
      <c r="S30" s="2">
        <f t="shared" si="6"/>
        <v>16.187437499999998</v>
      </c>
      <c r="T30" s="2">
        <f t="shared" si="7"/>
        <v>4000</v>
      </c>
      <c r="U30" s="2">
        <f t="shared" si="8"/>
        <v>174250000</v>
      </c>
      <c r="V30" s="2">
        <v>31161.913367000001</v>
      </c>
      <c r="W30" s="2">
        <f t="shared" si="9"/>
        <v>9.4981511942616006</v>
      </c>
      <c r="X30" s="2">
        <f t="shared" si="10"/>
        <v>5.9018794202295988</v>
      </c>
      <c r="Y30" s="2">
        <f t="shared" si="11"/>
        <v>2.3383761682149395</v>
      </c>
      <c r="Z30" s="2">
        <f t="shared" si="12"/>
        <v>14.856791711008757</v>
      </c>
      <c r="AA30" s="2">
        <f t="shared" si="13"/>
        <v>2.5839892486923559</v>
      </c>
      <c r="AB30" s="2">
        <f t="shared" si="14"/>
        <v>3.7141979277521897</v>
      </c>
      <c r="AC30" s="2">
        <v>12</v>
      </c>
      <c r="AD30" s="2">
        <f t="shared" si="15"/>
        <v>1.2380659759173964</v>
      </c>
      <c r="AE30" s="2" t="s">
        <v>136</v>
      </c>
      <c r="AF30" s="2">
        <f t="shared" si="16"/>
        <v>12.329316031193169</v>
      </c>
      <c r="AG30" s="2">
        <f t="shared" si="17"/>
        <v>0.35024024202656023</v>
      </c>
      <c r="AH30" s="2">
        <f t="shared" si="18"/>
        <v>0.35718302476128544</v>
      </c>
      <c r="AI30" s="2">
        <f t="shared" si="19"/>
        <v>129808502</v>
      </c>
      <c r="AJ30" s="2">
        <f t="shared" si="20"/>
        <v>3675770.4</v>
      </c>
      <c r="AK30" s="2">
        <f t="shared" si="21"/>
        <v>3.6757703999999998</v>
      </c>
      <c r="AL30" s="2" t="s">
        <v>332</v>
      </c>
      <c r="AM30" s="2" t="s">
        <v>333</v>
      </c>
      <c r="AN30" s="2" t="s">
        <v>334</v>
      </c>
      <c r="AO30" s="2" t="s">
        <v>335</v>
      </c>
      <c r="AP30" s="2" t="s">
        <v>136</v>
      </c>
      <c r="AQ30" s="2" t="s">
        <v>136</v>
      </c>
      <c r="AR30" s="2" t="s">
        <v>136</v>
      </c>
      <c r="AS30" s="2">
        <v>0</v>
      </c>
      <c r="AT30" s="2" t="s">
        <v>136</v>
      </c>
      <c r="AU30" s="2" t="s">
        <v>136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 t="s">
        <v>143</v>
      </c>
    </row>
    <row r="31" spans="1:99" s="2" customFormat="1" x14ac:dyDescent="0.25">
      <c r="A31" s="2" t="s">
        <v>336</v>
      </c>
      <c r="C31" s="2" t="s">
        <v>337</v>
      </c>
      <c r="D31" s="2">
        <v>1835</v>
      </c>
      <c r="E31" s="2">
        <f t="shared" si="0"/>
        <v>180</v>
      </c>
      <c r="F31" s="2">
        <v>7</v>
      </c>
      <c r="G31" s="2">
        <v>7</v>
      </c>
      <c r="H31" s="2">
        <v>69</v>
      </c>
      <c r="I31" s="2">
        <v>3804</v>
      </c>
      <c r="J31" s="2">
        <v>761</v>
      </c>
      <c r="K31" s="2">
        <v>3804</v>
      </c>
      <c r="L31" s="2">
        <f t="shared" si="1"/>
        <v>165701859.59999999</v>
      </c>
      <c r="M31" s="2">
        <v>774</v>
      </c>
      <c r="N31" s="2">
        <f t="shared" si="2"/>
        <v>33715440</v>
      </c>
      <c r="O31" s="2">
        <f t="shared" si="3"/>
        <v>1.2093750000000001</v>
      </c>
      <c r="P31" s="2">
        <f t="shared" si="4"/>
        <v>3132269.64</v>
      </c>
      <c r="Q31" s="2">
        <f t="shared" si="5"/>
        <v>3.1322696400000001</v>
      </c>
      <c r="R31" s="2">
        <v>49.2</v>
      </c>
      <c r="S31" s="2">
        <f t="shared" si="6"/>
        <v>127.427508</v>
      </c>
      <c r="T31" s="2">
        <f t="shared" si="7"/>
        <v>31488</v>
      </c>
      <c r="U31" s="2">
        <f t="shared" si="8"/>
        <v>1371696000</v>
      </c>
      <c r="V31" s="2">
        <v>58773.379971000002</v>
      </c>
      <c r="W31" s="2">
        <f t="shared" si="9"/>
        <v>17.914126215160799</v>
      </c>
      <c r="X31" s="2">
        <f t="shared" si="10"/>
        <v>11.131325526227576</v>
      </c>
      <c r="Y31" s="2">
        <f t="shared" si="11"/>
        <v>2.8553605198096013</v>
      </c>
      <c r="Z31" s="2">
        <f t="shared" si="12"/>
        <v>4.9147173995059825</v>
      </c>
      <c r="AA31" s="2">
        <f t="shared" si="13"/>
        <v>19.084415392205305</v>
      </c>
      <c r="AB31" s="2">
        <f t="shared" si="14"/>
        <v>2.1063074569311353</v>
      </c>
      <c r="AC31" s="2">
        <v>7</v>
      </c>
      <c r="AD31" s="2">
        <f t="shared" si="15"/>
        <v>0.7021024856437118</v>
      </c>
      <c r="AE31" s="2" t="s">
        <v>136</v>
      </c>
      <c r="AF31" s="2">
        <f t="shared" si="16"/>
        <v>40.68217054263566</v>
      </c>
      <c r="AG31" s="2">
        <f t="shared" si="17"/>
        <v>7.5011799334461893E-2</v>
      </c>
      <c r="AH31" s="2">
        <f t="shared" si="18"/>
        <v>3.3368937012157138</v>
      </c>
      <c r="AI31" s="2">
        <f t="shared" si="19"/>
        <v>33149083.900000002</v>
      </c>
      <c r="AJ31" s="2">
        <f t="shared" si="20"/>
        <v>938678.28</v>
      </c>
      <c r="AK31" s="2">
        <f t="shared" si="21"/>
        <v>0.93867827999999998</v>
      </c>
      <c r="AL31" s="2" t="s">
        <v>253</v>
      </c>
      <c r="AM31" s="2" t="s">
        <v>254</v>
      </c>
      <c r="AN31" s="2" t="s">
        <v>255</v>
      </c>
      <c r="AO31" s="2" t="s">
        <v>256</v>
      </c>
      <c r="AP31" s="2" t="s">
        <v>136</v>
      </c>
      <c r="AQ31" s="2" t="s">
        <v>136</v>
      </c>
      <c r="AR31" s="2" t="s">
        <v>136</v>
      </c>
      <c r="AS31" s="2">
        <v>0</v>
      </c>
      <c r="AT31" s="2" t="s">
        <v>136</v>
      </c>
      <c r="AU31" s="2" t="s">
        <v>136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 t="s">
        <v>143</v>
      </c>
    </row>
    <row r="32" spans="1:99" s="2" customFormat="1" x14ac:dyDescent="0.25">
      <c r="A32" s="2" t="s">
        <v>338</v>
      </c>
      <c r="C32" s="2" t="s">
        <v>339</v>
      </c>
      <c r="D32" s="2">
        <v>1927</v>
      </c>
      <c r="E32" s="2">
        <f t="shared" si="0"/>
        <v>88</v>
      </c>
      <c r="F32" s="2">
        <v>15</v>
      </c>
      <c r="G32" s="2">
        <v>15</v>
      </c>
      <c r="H32" s="2">
        <v>233</v>
      </c>
      <c r="I32" s="2">
        <v>12200</v>
      </c>
      <c r="J32" s="2">
        <v>11100</v>
      </c>
      <c r="K32" s="2">
        <v>12200</v>
      </c>
      <c r="L32" s="2">
        <f t="shared" si="1"/>
        <v>531430780</v>
      </c>
      <c r="M32" s="2">
        <v>537.95000000000005</v>
      </c>
      <c r="N32" s="2">
        <f t="shared" si="2"/>
        <v>23433102.000000004</v>
      </c>
      <c r="O32" s="2">
        <f t="shared" si="3"/>
        <v>0.84054687500000014</v>
      </c>
      <c r="P32" s="2">
        <f t="shared" si="4"/>
        <v>2177008.3370000003</v>
      </c>
      <c r="Q32" s="2">
        <f t="shared" si="5"/>
        <v>2.1770083370000002</v>
      </c>
      <c r="R32" s="2">
        <v>14.7</v>
      </c>
      <c r="S32" s="2">
        <f t="shared" si="6"/>
        <v>38.072852999999995</v>
      </c>
      <c r="T32" s="2">
        <f t="shared" si="7"/>
        <v>9408</v>
      </c>
      <c r="U32" s="2">
        <f t="shared" si="8"/>
        <v>409836000</v>
      </c>
      <c r="V32" s="2">
        <v>37321.236068999999</v>
      </c>
      <c r="W32" s="2">
        <f t="shared" si="9"/>
        <v>11.375512753831199</v>
      </c>
      <c r="X32" s="2">
        <f t="shared" si="10"/>
        <v>7.0684181840521862</v>
      </c>
      <c r="Y32" s="2">
        <f t="shared" si="11"/>
        <v>2.1748826400529784</v>
      </c>
      <c r="Z32" s="2">
        <f t="shared" si="12"/>
        <v>22.678635547269838</v>
      </c>
      <c r="AA32" s="2">
        <f t="shared" si="13"/>
        <v>0.83083711840777441</v>
      </c>
      <c r="AB32" s="2">
        <f t="shared" si="14"/>
        <v>4.5357271094539682</v>
      </c>
      <c r="AC32" s="2">
        <v>15</v>
      </c>
      <c r="AD32" s="2">
        <f t="shared" si="15"/>
        <v>1.5119090364846559</v>
      </c>
      <c r="AE32" s="2" t="s">
        <v>136</v>
      </c>
      <c r="AF32" s="2">
        <f t="shared" si="16"/>
        <v>17.488614183474301</v>
      </c>
      <c r="AG32" s="2">
        <f t="shared" si="17"/>
        <v>0.41519056786371128</v>
      </c>
      <c r="AH32" s="2">
        <f t="shared" si="18"/>
        <v>0.15900288387911213</v>
      </c>
      <c r="AI32" s="2">
        <f t="shared" si="19"/>
        <v>483514890</v>
      </c>
      <c r="AJ32" s="2">
        <f t="shared" si="20"/>
        <v>13691628</v>
      </c>
      <c r="AK32" s="2">
        <f t="shared" si="21"/>
        <v>13.691628</v>
      </c>
      <c r="AL32" s="2" t="s">
        <v>340</v>
      </c>
      <c r="AM32" s="2" t="s">
        <v>341</v>
      </c>
      <c r="AN32" s="2" t="s">
        <v>342</v>
      </c>
      <c r="AO32" s="2" t="s">
        <v>343</v>
      </c>
      <c r="AP32" s="2" t="s">
        <v>136</v>
      </c>
      <c r="AQ32" s="2" t="s">
        <v>136</v>
      </c>
      <c r="AR32" s="2" t="s">
        <v>136</v>
      </c>
      <c r="AS32" s="2">
        <v>0</v>
      </c>
      <c r="AT32" s="2" t="s">
        <v>136</v>
      </c>
      <c r="AU32" s="2" t="s">
        <v>136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 t="s">
        <v>143</v>
      </c>
    </row>
    <row r="33" spans="1:99" s="2" customFormat="1" x14ac:dyDescent="0.25">
      <c r="A33" s="2" t="s">
        <v>344</v>
      </c>
      <c r="C33" s="2" t="s">
        <v>345</v>
      </c>
      <c r="D33" s="2">
        <v>1832</v>
      </c>
      <c r="E33" s="2">
        <f t="shared" si="0"/>
        <v>183</v>
      </c>
      <c r="F33" s="2">
        <v>21</v>
      </c>
      <c r="G33" s="2">
        <v>21</v>
      </c>
      <c r="H33" s="2">
        <v>472</v>
      </c>
      <c r="I33" s="2">
        <v>18000</v>
      </c>
      <c r="J33" s="2">
        <v>16400</v>
      </c>
      <c r="K33" s="2">
        <v>18000</v>
      </c>
      <c r="L33" s="2">
        <f t="shared" si="1"/>
        <v>784078200</v>
      </c>
      <c r="M33" s="2">
        <v>755.39</v>
      </c>
      <c r="N33" s="2">
        <f t="shared" si="2"/>
        <v>32904788.399999999</v>
      </c>
      <c r="O33" s="2">
        <f t="shared" si="3"/>
        <v>1.180296875</v>
      </c>
      <c r="P33" s="2">
        <f t="shared" si="4"/>
        <v>3056957.5754</v>
      </c>
      <c r="Q33" s="2">
        <f t="shared" si="5"/>
        <v>3.0569575754000002</v>
      </c>
      <c r="R33" s="2">
        <v>16.5</v>
      </c>
      <c r="S33" s="2">
        <f t="shared" si="6"/>
        <v>42.734834999999997</v>
      </c>
      <c r="T33" s="2">
        <f t="shared" si="7"/>
        <v>10560</v>
      </c>
      <c r="U33" s="2">
        <f t="shared" si="8"/>
        <v>460020000</v>
      </c>
      <c r="V33" s="2">
        <v>53419.633114999997</v>
      </c>
      <c r="W33" s="2">
        <f t="shared" si="9"/>
        <v>16.282304173451998</v>
      </c>
      <c r="X33" s="2">
        <f t="shared" si="10"/>
        <v>10.11735799418231</v>
      </c>
      <c r="Y33" s="2">
        <f t="shared" si="11"/>
        <v>2.6270361495912278</v>
      </c>
      <c r="Z33" s="2">
        <f t="shared" si="12"/>
        <v>23.828696008268512</v>
      </c>
      <c r="AA33" s="2">
        <f t="shared" si="13"/>
        <v>0.80489624899510959</v>
      </c>
      <c r="AB33" s="2">
        <f t="shared" si="14"/>
        <v>3.4040994297526446</v>
      </c>
      <c r="AC33" s="2">
        <v>21</v>
      </c>
      <c r="AD33" s="2">
        <f t="shared" si="15"/>
        <v>1.1346998099175483</v>
      </c>
      <c r="AE33" s="2" t="s">
        <v>136</v>
      </c>
      <c r="AF33" s="2">
        <f t="shared" si="16"/>
        <v>13.979533750777744</v>
      </c>
      <c r="AG33" s="2">
        <f t="shared" si="17"/>
        <v>0.36814268388215216</v>
      </c>
      <c r="AH33" s="2">
        <f t="shared" si="18"/>
        <v>0.15111704458810568</v>
      </c>
      <c r="AI33" s="2">
        <f t="shared" si="19"/>
        <v>714382360</v>
      </c>
      <c r="AJ33" s="2">
        <f t="shared" si="20"/>
        <v>20229072</v>
      </c>
      <c r="AK33" s="2">
        <f t="shared" si="21"/>
        <v>20.229071999999999</v>
      </c>
      <c r="AL33" s="2" t="s">
        <v>346</v>
      </c>
      <c r="AM33" s="2" t="s">
        <v>347</v>
      </c>
      <c r="AN33" s="2" t="s">
        <v>348</v>
      </c>
      <c r="AO33" s="2" t="s">
        <v>349</v>
      </c>
      <c r="AP33" s="2" t="s">
        <v>136</v>
      </c>
      <c r="AQ33" s="2" t="s">
        <v>136</v>
      </c>
      <c r="AR33" s="2" t="s">
        <v>136</v>
      </c>
      <c r="AS33" s="2">
        <v>0</v>
      </c>
      <c r="AT33" s="2" t="s">
        <v>136</v>
      </c>
      <c r="AU33" s="2" t="s">
        <v>136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 t="s">
        <v>143</v>
      </c>
    </row>
    <row r="34" spans="1:99" s="2" customFormat="1" x14ac:dyDescent="0.25">
      <c r="A34" s="2" t="s">
        <v>350</v>
      </c>
      <c r="C34" s="2" t="s">
        <v>351</v>
      </c>
      <c r="D34" s="2">
        <v>1945</v>
      </c>
      <c r="E34" s="2">
        <f t="shared" si="0"/>
        <v>70</v>
      </c>
      <c r="F34" s="2">
        <v>13</v>
      </c>
      <c r="G34" s="2">
        <v>13</v>
      </c>
      <c r="H34" s="2">
        <v>399</v>
      </c>
      <c r="I34" s="2">
        <v>1743</v>
      </c>
      <c r="J34" s="2">
        <v>1203</v>
      </c>
      <c r="K34" s="2">
        <v>1743</v>
      </c>
      <c r="L34" s="2">
        <f t="shared" si="1"/>
        <v>75924905.700000003</v>
      </c>
      <c r="M34" s="2">
        <v>305.33</v>
      </c>
      <c r="N34" s="2">
        <f t="shared" si="2"/>
        <v>13300174.799999999</v>
      </c>
      <c r="O34" s="2">
        <f t="shared" si="3"/>
        <v>0.47707812500000002</v>
      </c>
      <c r="P34" s="2">
        <f t="shared" si="4"/>
        <v>1235627.7638000001</v>
      </c>
      <c r="Q34" s="2">
        <f t="shared" si="5"/>
        <v>1.2356277637999999</v>
      </c>
      <c r="R34" s="2">
        <v>45</v>
      </c>
      <c r="S34" s="2">
        <f t="shared" si="6"/>
        <v>116.54955</v>
      </c>
      <c r="T34" s="2">
        <f t="shared" si="7"/>
        <v>28800</v>
      </c>
      <c r="U34" s="2">
        <f t="shared" si="8"/>
        <v>1254600000</v>
      </c>
      <c r="W34" s="2">
        <f t="shared" si="9"/>
        <v>0</v>
      </c>
      <c r="X34" s="2">
        <f t="shared" si="10"/>
        <v>0</v>
      </c>
      <c r="Y34" s="2">
        <f t="shared" si="11"/>
        <v>0</v>
      </c>
      <c r="Z34" s="2">
        <f t="shared" si="12"/>
        <v>5.7085644994680829</v>
      </c>
      <c r="AA34" s="2">
        <f t="shared" si="13"/>
        <v>0</v>
      </c>
      <c r="AB34" s="2">
        <f t="shared" si="14"/>
        <v>1.3173610383387884</v>
      </c>
      <c r="AC34" s="2">
        <v>13</v>
      </c>
      <c r="AD34" s="2">
        <f t="shared" si="15"/>
        <v>0.43912034611292944</v>
      </c>
      <c r="AE34" s="2" t="s">
        <v>136</v>
      </c>
      <c r="AF34" s="2">
        <f t="shared" si="16"/>
        <v>94.324173844692638</v>
      </c>
      <c r="AG34" s="2">
        <f t="shared" si="17"/>
        <v>0.13872147133522847</v>
      </c>
      <c r="AH34" s="2">
        <f t="shared" si="18"/>
        <v>0.83270259604633934</v>
      </c>
      <c r="AI34" s="2">
        <f t="shared" si="19"/>
        <v>52402559.700000003</v>
      </c>
      <c r="AJ34" s="2">
        <f t="shared" si="20"/>
        <v>1483876.44</v>
      </c>
      <c r="AK34" s="2">
        <f t="shared" si="21"/>
        <v>1.48387644</v>
      </c>
      <c r="AL34" s="2" t="s">
        <v>136</v>
      </c>
      <c r="AM34" s="2" t="s">
        <v>136</v>
      </c>
      <c r="AN34" s="2" t="s">
        <v>136</v>
      </c>
      <c r="AO34" s="2" t="s">
        <v>136</v>
      </c>
      <c r="AP34" s="2" t="s">
        <v>136</v>
      </c>
      <c r="AQ34" s="2" t="s">
        <v>136</v>
      </c>
      <c r="AR34" s="2" t="s">
        <v>136</v>
      </c>
      <c r="AS34" s="2">
        <v>0</v>
      </c>
      <c r="AT34" s="2" t="s">
        <v>136</v>
      </c>
      <c r="AU34" s="2" t="s">
        <v>136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 t="s">
        <v>143</v>
      </c>
    </row>
    <row r="35" spans="1:99" s="2" customFormat="1" x14ac:dyDescent="0.25">
      <c r="A35" s="2" t="s">
        <v>352</v>
      </c>
      <c r="B35" s="2" t="s">
        <v>353</v>
      </c>
      <c r="C35" s="2" t="s">
        <v>354</v>
      </c>
      <c r="D35" s="2">
        <v>1965</v>
      </c>
      <c r="E35" s="2">
        <f t="shared" si="0"/>
        <v>50</v>
      </c>
      <c r="F35" s="2">
        <v>89</v>
      </c>
      <c r="G35" s="2">
        <v>93</v>
      </c>
      <c r="H35" s="2">
        <v>74600</v>
      </c>
      <c r="I35" s="2">
        <v>441000</v>
      </c>
      <c r="J35" s="2">
        <v>182250</v>
      </c>
      <c r="K35" s="2">
        <v>441000</v>
      </c>
      <c r="L35" s="2">
        <f t="shared" si="1"/>
        <v>19209915900</v>
      </c>
      <c r="M35" s="2">
        <v>10750</v>
      </c>
      <c r="N35" s="2">
        <f t="shared" si="2"/>
        <v>468270000</v>
      </c>
      <c r="O35" s="2">
        <f t="shared" si="3"/>
        <v>16.796875</v>
      </c>
      <c r="P35" s="2">
        <f t="shared" si="4"/>
        <v>43503745</v>
      </c>
      <c r="Q35" s="2">
        <f t="shared" si="5"/>
        <v>43.503745000000002</v>
      </c>
      <c r="R35" s="2">
        <v>441</v>
      </c>
      <c r="S35" s="2">
        <f t="shared" si="6"/>
        <v>1142.1855899999998</v>
      </c>
      <c r="T35" s="2">
        <f t="shared" si="7"/>
        <v>282240</v>
      </c>
      <c r="U35" s="2">
        <f t="shared" si="8"/>
        <v>12295080000</v>
      </c>
      <c r="V35" s="2">
        <v>642225.90584000002</v>
      </c>
      <c r="W35" s="2">
        <f t="shared" si="9"/>
        <v>195.75045610003198</v>
      </c>
      <c r="X35" s="2">
        <f t="shared" si="10"/>
        <v>121.63373321066096</v>
      </c>
      <c r="Y35" s="2">
        <f t="shared" si="11"/>
        <v>8.3720989278786178</v>
      </c>
      <c r="Z35" s="2">
        <f t="shared" si="12"/>
        <v>41.023161637516814</v>
      </c>
      <c r="AA35" s="2">
        <f t="shared" si="13"/>
        <v>0.87076934906164638</v>
      </c>
      <c r="AB35" s="2">
        <f t="shared" si="14"/>
        <v>1.3828032012646119</v>
      </c>
      <c r="AC35" s="2">
        <v>89</v>
      </c>
      <c r="AD35" s="2">
        <f t="shared" si="15"/>
        <v>0.46093440042153722</v>
      </c>
      <c r="AE35" s="2">
        <v>146.93299999999999</v>
      </c>
      <c r="AF35" s="2">
        <f t="shared" si="16"/>
        <v>26.254883720930234</v>
      </c>
      <c r="AG35" s="2">
        <f t="shared" si="17"/>
        <v>0.1680066255521771</v>
      </c>
      <c r="AH35" s="2">
        <f t="shared" si="18"/>
        <v>0.19352050804947096</v>
      </c>
      <c r="AI35" s="2">
        <f t="shared" si="19"/>
        <v>7938791775</v>
      </c>
      <c r="AJ35" s="2">
        <f t="shared" si="20"/>
        <v>224801730</v>
      </c>
      <c r="AK35" s="2">
        <f t="shared" si="21"/>
        <v>224.80172999999999</v>
      </c>
      <c r="AL35" s="2" t="s">
        <v>355</v>
      </c>
      <c r="AM35" s="2" t="s">
        <v>136</v>
      </c>
      <c r="AN35" s="2" t="s">
        <v>356</v>
      </c>
      <c r="AO35" s="2" t="s">
        <v>357</v>
      </c>
      <c r="AP35" s="2" t="s">
        <v>358</v>
      </c>
      <c r="AQ35" s="2" t="s">
        <v>359</v>
      </c>
      <c r="AR35" s="2" t="s">
        <v>360</v>
      </c>
      <c r="AS35" s="2">
        <v>2</v>
      </c>
      <c r="AT35" s="2" t="s">
        <v>361</v>
      </c>
      <c r="AU35" s="2" t="s">
        <v>362</v>
      </c>
      <c r="AV35" s="2">
        <v>9</v>
      </c>
      <c r="AW35" s="5">
        <v>46</v>
      </c>
      <c r="AX35" s="5">
        <v>53</v>
      </c>
      <c r="AY35" s="5">
        <v>1</v>
      </c>
      <c r="AZ35" s="5">
        <v>2.5</v>
      </c>
      <c r="BA35" s="5">
        <v>0.6</v>
      </c>
      <c r="BB35" s="2">
        <v>0</v>
      </c>
      <c r="BC35" s="5">
        <v>0.1</v>
      </c>
      <c r="BD35" s="2">
        <v>0</v>
      </c>
      <c r="BE35" s="2">
        <v>0</v>
      </c>
      <c r="BF35" s="5">
        <v>76</v>
      </c>
      <c r="BG35" s="5">
        <v>3.8</v>
      </c>
      <c r="BH35" s="5">
        <v>0.1</v>
      </c>
      <c r="BI35" s="2">
        <v>0</v>
      </c>
      <c r="BJ35" s="2">
        <v>0</v>
      </c>
      <c r="BK35" s="5">
        <v>9.8000000000000007</v>
      </c>
      <c r="BL35" s="5">
        <v>7.1</v>
      </c>
      <c r="BM35" s="2">
        <v>0</v>
      </c>
      <c r="BN35" s="5">
        <v>0.1</v>
      </c>
      <c r="BO35" s="5">
        <v>30719</v>
      </c>
      <c r="BP35" s="5">
        <v>10238</v>
      </c>
      <c r="BQ35" s="5">
        <v>56</v>
      </c>
      <c r="BR35" s="5">
        <v>19</v>
      </c>
      <c r="BS35" s="5">
        <v>0.15</v>
      </c>
      <c r="BT35" s="5">
        <v>0.05</v>
      </c>
      <c r="BU35" s="5">
        <v>55101</v>
      </c>
      <c r="BV35" s="5">
        <v>101</v>
      </c>
      <c r="BW35" s="5">
        <v>0.27</v>
      </c>
      <c r="BX35" s="5">
        <v>305451</v>
      </c>
      <c r="BY35" s="5">
        <v>14625</v>
      </c>
      <c r="BZ35" s="5">
        <v>557</v>
      </c>
      <c r="CA35" s="5">
        <v>27</v>
      </c>
      <c r="CB35" s="5">
        <v>2.33</v>
      </c>
      <c r="CC35" s="5">
        <v>0.12</v>
      </c>
      <c r="CD35" s="5">
        <v>4</v>
      </c>
      <c r="CE35" s="5">
        <v>9</v>
      </c>
      <c r="CF35" s="5">
        <v>35</v>
      </c>
      <c r="CG35" s="5">
        <v>15</v>
      </c>
      <c r="CH35" s="5">
        <v>38</v>
      </c>
      <c r="CI35" s="5">
        <v>18</v>
      </c>
      <c r="CJ35" s="5">
        <v>46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5">
        <v>5</v>
      </c>
      <c r="CR35" s="5">
        <v>30</v>
      </c>
      <c r="CS35" s="5">
        <v>0.61799999999999999</v>
      </c>
      <c r="CT35" s="5">
        <v>0.1938</v>
      </c>
      <c r="CU35" s="2" t="s">
        <v>143</v>
      </c>
    </row>
    <row r="36" spans="1:99" s="2" customFormat="1" x14ac:dyDescent="0.25">
      <c r="A36" s="2" t="s">
        <v>363</v>
      </c>
      <c r="B36" s="2" t="s">
        <v>364</v>
      </c>
      <c r="C36" s="2" t="s">
        <v>365</v>
      </c>
      <c r="D36" s="2">
        <v>1953</v>
      </c>
      <c r="E36" s="2">
        <f t="shared" si="0"/>
        <v>62</v>
      </c>
      <c r="F36" s="2">
        <v>150</v>
      </c>
      <c r="G36" s="2">
        <v>150</v>
      </c>
      <c r="H36" s="2">
        <v>75700</v>
      </c>
      <c r="I36" s="2">
        <v>228120</v>
      </c>
      <c r="J36" s="2">
        <v>27112</v>
      </c>
      <c r="K36" s="2">
        <v>228120</v>
      </c>
      <c r="L36" s="2">
        <f t="shared" si="1"/>
        <v>9936884388</v>
      </c>
      <c r="M36" s="2">
        <v>1400</v>
      </c>
      <c r="N36" s="2">
        <f t="shared" si="2"/>
        <v>60984000</v>
      </c>
      <c r="O36" s="2">
        <f t="shared" si="3"/>
        <v>2.1875</v>
      </c>
      <c r="P36" s="2">
        <f t="shared" si="4"/>
        <v>5665604</v>
      </c>
      <c r="Q36" s="2">
        <f t="shared" si="5"/>
        <v>5.6656040000000001</v>
      </c>
      <c r="R36" s="2">
        <v>295</v>
      </c>
      <c r="S36" s="2">
        <f t="shared" si="6"/>
        <v>764.0470499999999</v>
      </c>
      <c r="T36" s="2">
        <f t="shared" si="7"/>
        <v>188800</v>
      </c>
      <c r="U36" s="2">
        <f t="shared" si="8"/>
        <v>8224600000</v>
      </c>
      <c r="V36" s="2">
        <v>201498.44273000001</v>
      </c>
      <c r="W36" s="2">
        <f t="shared" si="9"/>
        <v>61.416725344104002</v>
      </c>
      <c r="X36" s="2">
        <f t="shared" si="10"/>
        <v>38.162596062405626</v>
      </c>
      <c r="Y36" s="2">
        <f t="shared" si="11"/>
        <v>7.278777431890032</v>
      </c>
      <c r="Z36" s="2">
        <f t="shared" si="12"/>
        <v>162.94248307752852</v>
      </c>
      <c r="AA36" s="2">
        <f t="shared" si="13"/>
        <v>1.8365086947224947</v>
      </c>
      <c r="AB36" s="2">
        <f t="shared" si="14"/>
        <v>3.2588496615505704</v>
      </c>
      <c r="AC36" s="2">
        <v>150</v>
      </c>
      <c r="AD36" s="2">
        <f t="shared" si="15"/>
        <v>1.0862832205168569</v>
      </c>
      <c r="AE36" s="2">
        <v>283.20999999999998</v>
      </c>
      <c r="AF36" s="2">
        <f t="shared" si="16"/>
        <v>134.85714285714286</v>
      </c>
      <c r="AG36" s="2">
        <f t="shared" si="17"/>
        <v>1.8491486522979881</v>
      </c>
      <c r="AH36" s="2">
        <f t="shared" si="18"/>
        <v>0.16941526837450341</v>
      </c>
      <c r="AI36" s="2">
        <f t="shared" si="19"/>
        <v>1180996008.8</v>
      </c>
      <c r="AJ36" s="2">
        <f t="shared" si="20"/>
        <v>33442109.760000002</v>
      </c>
      <c r="AK36" s="2">
        <f t="shared" si="21"/>
        <v>33.442109760000001</v>
      </c>
      <c r="AL36" s="2" t="s">
        <v>366</v>
      </c>
      <c r="AM36" s="2" t="s">
        <v>136</v>
      </c>
      <c r="AN36" s="2" t="s">
        <v>367</v>
      </c>
      <c r="AO36" s="2" t="s">
        <v>368</v>
      </c>
      <c r="AP36" s="2" t="s">
        <v>369</v>
      </c>
      <c r="AQ36" s="2" t="s">
        <v>370</v>
      </c>
      <c r="AR36" s="2" t="s">
        <v>371</v>
      </c>
      <c r="AS36" s="2">
        <v>1</v>
      </c>
      <c r="AT36" s="2" t="s">
        <v>372</v>
      </c>
      <c r="AU36" s="2" t="s">
        <v>373</v>
      </c>
      <c r="AV36" s="2">
        <v>6</v>
      </c>
      <c r="AW36" s="5">
        <v>61</v>
      </c>
      <c r="AX36" s="5">
        <v>38</v>
      </c>
      <c r="AY36" s="5">
        <v>1</v>
      </c>
      <c r="AZ36" s="5">
        <v>0.4</v>
      </c>
      <c r="BA36" s="5">
        <v>0.1</v>
      </c>
      <c r="BB36" s="2">
        <v>0</v>
      </c>
      <c r="BC36" s="5">
        <v>0.4</v>
      </c>
      <c r="BD36" s="2">
        <v>0</v>
      </c>
      <c r="BE36" s="5">
        <v>0.2</v>
      </c>
      <c r="BF36" s="5">
        <v>11.3</v>
      </c>
      <c r="BG36" s="2">
        <v>0</v>
      </c>
      <c r="BH36" s="2">
        <v>0</v>
      </c>
      <c r="BI36" s="2">
        <v>0</v>
      </c>
      <c r="BJ36" s="2">
        <v>0</v>
      </c>
      <c r="BK36" s="5">
        <v>18.7</v>
      </c>
      <c r="BL36" s="5">
        <v>68.8</v>
      </c>
      <c r="BM36" s="2">
        <v>0</v>
      </c>
      <c r="BN36" s="5">
        <v>0.1</v>
      </c>
      <c r="BO36" s="5">
        <v>37357</v>
      </c>
      <c r="BP36" s="5">
        <v>6441</v>
      </c>
      <c r="BQ36" s="5">
        <v>59</v>
      </c>
      <c r="BR36" s="5">
        <v>10</v>
      </c>
      <c r="BS36" s="5">
        <v>0.17</v>
      </c>
      <c r="BT36" s="5">
        <v>0.03</v>
      </c>
      <c r="BU36" s="5">
        <v>68180</v>
      </c>
      <c r="BV36" s="5">
        <v>108</v>
      </c>
      <c r="BW36" s="5">
        <v>0.31</v>
      </c>
      <c r="BX36" s="5">
        <v>1769859</v>
      </c>
      <c r="BY36" s="5">
        <v>73581</v>
      </c>
      <c r="BZ36" s="5">
        <v>2792</v>
      </c>
      <c r="CA36" s="5">
        <v>116</v>
      </c>
      <c r="CB36" s="5">
        <v>7.06</v>
      </c>
      <c r="CC36" s="5">
        <v>0.3</v>
      </c>
      <c r="CD36" s="5">
        <v>2</v>
      </c>
      <c r="CE36" s="5">
        <v>5</v>
      </c>
      <c r="CF36" s="5">
        <v>87</v>
      </c>
      <c r="CG36" s="5">
        <v>59</v>
      </c>
      <c r="CH36" s="5">
        <v>7</v>
      </c>
      <c r="CI36" s="5">
        <v>1</v>
      </c>
      <c r="CJ36" s="5">
        <v>2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5">
        <v>4</v>
      </c>
      <c r="CR36" s="5">
        <v>34</v>
      </c>
      <c r="CS36" s="5">
        <v>0.6522</v>
      </c>
      <c r="CT36" s="5">
        <v>0.26604</v>
      </c>
      <c r="CU36" s="2" t="s">
        <v>143</v>
      </c>
    </row>
    <row r="37" spans="1:99" s="2" customFormat="1" x14ac:dyDescent="0.25">
      <c r="A37" s="2" t="s">
        <v>374</v>
      </c>
      <c r="B37" s="2" t="s">
        <v>375</v>
      </c>
      <c r="C37" s="2" t="s">
        <v>376</v>
      </c>
      <c r="D37" s="2">
        <v>1960</v>
      </c>
      <c r="E37" s="2">
        <f t="shared" si="0"/>
        <v>55</v>
      </c>
      <c r="F37" s="2">
        <v>115</v>
      </c>
      <c r="G37" s="2">
        <v>119</v>
      </c>
      <c r="H37" s="2">
        <v>134100</v>
      </c>
      <c r="I37" s="2">
        <v>132800</v>
      </c>
      <c r="J37" s="2">
        <v>49262</v>
      </c>
      <c r="K37" s="2">
        <v>132800</v>
      </c>
      <c r="L37" s="2">
        <f t="shared" si="1"/>
        <v>5784754720</v>
      </c>
      <c r="M37" s="2">
        <v>2060</v>
      </c>
      <c r="N37" s="2">
        <f t="shared" si="2"/>
        <v>89733600</v>
      </c>
      <c r="O37" s="2">
        <f t="shared" si="3"/>
        <v>3.21875</v>
      </c>
      <c r="P37" s="2">
        <f t="shared" si="4"/>
        <v>8336531.6000000006</v>
      </c>
      <c r="Q37" s="2">
        <f t="shared" si="5"/>
        <v>8.3365316000000007</v>
      </c>
      <c r="R37" s="2">
        <v>216</v>
      </c>
      <c r="S37" s="2">
        <f t="shared" si="6"/>
        <v>559.43783999999994</v>
      </c>
      <c r="T37" s="2">
        <f t="shared" si="7"/>
        <v>138240</v>
      </c>
      <c r="U37" s="2">
        <f t="shared" si="8"/>
        <v>6022080000</v>
      </c>
      <c r="V37" s="2">
        <v>280366.98823999998</v>
      </c>
      <c r="W37" s="2">
        <f t="shared" si="9"/>
        <v>85.455858015551982</v>
      </c>
      <c r="X37" s="2">
        <f t="shared" si="10"/>
        <v>53.099825370726556</v>
      </c>
      <c r="Y37" s="2">
        <f t="shared" si="11"/>
        <v>8.3491839549424682</v>
      </c>
      <c r="Z37" s="2">
        <f t="shared" si="12"/>
        <v>64.46587142385907</v>
      </c>
      <c r="AA37" s="2">
        <f t="shared" si="13"/>
        <v>1.4063638258366411</v>
      </c>
      <c r="AB37" s="2">
        <f t="shared" si="14"/>
        <v>1.6817183849702364</v>
      </c>
      <c r="AC37" s="2">
        <v>115</v>
      </c>
      <c r="AD37" s="2">
        <f t="shared" si="15"/>
        <v>0.56057279499007884</v>
      </c>
      <c r="AE37" s="2">
        <v>327.52999999999997</v>
      </c>
      <c r="AF37" s="2">
        <f t="shared" si="16"/>
        <v>67.106796116504853</v>
      </c>
      <c r="AG37" s="2">
        <f t="shared" si="17"/>
        <v>0.60311170944069659</v>
      </c>
      <c r="AH37" s="2">
        <f t="shared" si="18"/>
        <v>0.13719593656236401</v>
      </c>
      <c r="AI37" s="2">
        <f t="shared" si="19"/>
        <v>2145847793.8000002</v>
      </c>
      <c r="AJ37" s="2">
        <f t="shared" si="20"/>
        <v>60763691.759999998</v>
      </c>
      <c r="AK37" s="2">
        <f t="shared" si="21"/>
        <v>60.76369176</v>
      </c>
      <c r="AL37" s="2" t="s">
        <v>377</v>
      </c>
      <c r="AM37" s="2" t="s">
        <v>378</v>
      </c>
      <c r="AN37" s="2" t="s">
        <v>379</v>
      </c>
      <c r="AO37" s="2" t="s">
        <v>380</v>
      </c>
      <c r="AP37" s="2" t="s">
        <v>381</v>
      </c>
      <c r="AQ37" s="2" t="s">
        <v>232</v>
      </c>
      <c r="AR37" s="2" t="s">
        <v>382</v>
      </c>
      <c r="AS37" s="2">
        <v>1</v>
      </c>
      <c r="AT37" s="2" t="s">
        <v>383</v>
      </c>
      <c r="AU37" s="2" t="s">
        <v>384</v>
      </c>
      <c r="AV37" s="2">
        <v>6</v>
      </c>
      <c r="AW37" s="5">
        <v>56</v>
      </c>
      <c r="AX37" s="5">
        <v>43</v>
      </c>
      <c r="AY37" s="5">
        <v>1</v>
      </c>
      <c r="AZ37" s="5">
        <v>0.9</v>
      </c>
      <c r="BA37" s="5">
        <v>1.3</v>
      </c>
      <c r="BB37" s="5">
        <v>0.2</v>
      </c>
      <c r="BC37" s="5">
        <v>0.5</v>
      </c>
      <c r="BD37" s="2">
        <v>0</v>
      </c>
      <c r="BE37" s="5">
        <v>0.1</v>
      </c>
      <c r="BF37" s="5">
        <v>17.7</v>
      </c>
      <c r="BG37" s="5">
        <v>0.1</v>
      </c>
      <c r="BH37" s="5">
        <v>1</v>
      </c>
      <c r="BI37" s="2">
        <v>0</v>
      </c>
      <c r="BJ37" s="5">
        <v>0.2</v>
      </c>
      <c r="BK37" s="5">
        <v>13.8</v>
      </c>
      <c r="BL37" s="5">
        <v>64.2</v>
      </c>
      <c r="BM37" s="2">
        <v>0</v>
      </c>
      <c r="BN37" s="2">
        <v>0</v>
      </c>
      <c r="BO37" s="5">
        <v>32167</v>
      </c>
      <c r="BP37" s="5">
        <v>6272</v>
      </c>
      <c r="BQ37" s="5">
        <v>44</v>
      </c>
      <c r="BR37" s="5">
        <v>9</v>
      </c>
      <c r="BS37" s="5">
        <v>0.14000000000000001</v>
      </c>
      <c r="BT37" s="5">
        <v>0.03</v>
      </c>
      <c r="BU37" s="5">
        <v>59897</v>
      </c>
      <c r="BV37" s="5">
        <v>82</v>
      </c>
      <c r="BW37" s="5">
        <v>0.26</v>
      </c>
      <c r="BX37" s="5">
        <v>2099155</v>
      </c>
      <c r="BY37" s="5">
        <v>40451</v>
      </c>
      <c r="BZ37" s="5">
        <v>2868</v>
      </c>
      <c r="CA37" s="5">
        <v>55</v>
      </c>
      <c r="CB37" s="5">
        <v>7.24</v>
      </c>
      <c r="CC37" s="5">
        <v>0.15</v>
      </c>
      <c r="CD37" s="5">
        <v>1</v>
      </c>
      <c r="CE37" s="5">
        <v>3</v>
      </c>
      <c r="CF37" s="5">
        <v>88</v>
      </c>
      <c r="CG37" s="5">
        <v>55</v>
      </c>
      <c r="CH37" s="5">
        <v>6</v>
      </c>
      <c r="CI37" s="5">
        <v>1</v>
      </c>
      <c r="CJ37" s="5">
        <v>3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5">
        <v>4</v>
      </c>
      <c r="CR37" s="5">
        <v>39</v>
      </c>
      <c r="CS37" s="5">
        <v>0.72614999999999996</v>
      </c>
      <c r="CT37" s="5">
        <v>0.36164000000000002</v>
      </c>
      <c r="CU37" s="2" t="s">
        <v>143</v>
      </c>
    </row>
    <row r="38" spans="1:99" s="2" customFormat="1" x14ac:dyDescent="0.25">
      <c r="A38" s="2" t="s">
        <v>385</v>
      </c>
      <c r="B38" s="2" t="s">
        <v>386</v>
      </c>
      <c r="C38" s="2" t="s">
        <v>387</v>
      </c>
      <c r="D38" s="2">
        <v>1967</v>
      </c>
      <c r="E38" s="2">
        <f t="shared" si="0"/>
        <v>48</v>
      </c>
      <c r="F38" s="2">
        <v>122</v>
      </c>
      <c r="G38" s="2">
        <v>140</v>
      </c>
      <c r="H38" s="2">
        <v>122400</v>
      </c>
      <c r="I38" s="2">
        <v>368400</v>
      </c>
      <c r="J38" s="2">
        <v>75200</v>
      </c>
      <c r="K38" s="2">
        <v>368400</v>
      </c>
      <c r="L38" s="2">
        <f t="shared" si="1"/>
        <v>16047467160</v>
      </c>
      <c r="M38" s="2">
        <v>3200</v>
      </c>
      <c r="N38" s="2">
        <f t="shared" si="2"/>
        <v>139392000</v>
      </c>
      <c r="O38" s="2">
        <f t="shared" si="3"/>
        <v>5</v>
      </c>
      <c r="P38" s="2">
        <f t="shared" si="4"/>
        <v>12949952</v>
      </c>
      <c r="Q38" s="2">
        <f t="shared" si="5"/>
        <v>12.949952000000001</v>
      </c>
      <c r="R38" s="2">
        <v>809</v>
      </c>
      <c r="S38" s="2">
        <f t="shared" si="6"/>
        <v>2095.3019099999997</v>
      </c>
      <c r="T38" s="2">
        <f t="shared" si="7"/>
        <v>517760</v>
      </c>
      <c r="U38" s="2">
        <f t="shared" si="8"/>
        <v>22554920000</v>
      </c>
      <c r="V38" s="2">
        <v>309806.39243000001</v>
      </c>
      <c r="W38" s="2">
        <f t="shared" si="9"/>
        <v>94.428988412663998</v>
      </c>
      <c r="X38" s="2">
        <f t="shared" si="10"/>
        <v>58.675471887887426</v>
      </c>
      <c r="Y38" s="2">
        <f t="shared" si="11"/>
        <v>7.4022909133774153</v>
      </c>
      <c r="Z38" s="2">
        <f t="shared" si="12"/>
        <v>115.12473570936639</v>
      </c>
      <c r="AA38" s="2">
        <f t="shared" si="13"/>
        <v>1.0180178301611114</v>
      </c>
      <c r="AB38" s="2">
        <f t="shared" si="14"/>
        <v>2.8309361240008126</v>
      </c>
      <c r="AC38" s="2">
        <v>122</v>
      </c>
      <c r="AD38" s="2">
        <f t="shared" si="15"/>
        <v>0.94364537466693765</v>
      </c>
      <c r="AE38" s="2">
        <v>796.43</v>
      </c>
      <c r="AF38" s="2">
        <f t="shared" si="16"/>
        <v>161.80000000000001</v>
      </c>
      <c r="AG38" s="2">
        <f t="shared" si="17"/>
        <v>0.86416200976014956</v>
      </c>
      <c r="AH38" s="2">
        <f t="shared" si="18"/>
        <v>0.13961053970120171</v>
      </c>
      <c r="AI38" s="2">
        <f t="shared" si="19"/>
        <v>3275704480</v>
      </c>
      <c r="AJ38" s="2">
        <f t="shared" si="20"/>
        <v>92757696</v>
      </c>
      <c r="AK38" s="2">
        <f t="shared" si="21"/>
        <v>92.757695999999996</v>
      </c>
      <c r="AL38" s="2" t="s">
        <v>388</v>
      </c>
      <c r="AM38" s="2" t="s">
        <v>136</v>
      </c>
      <c r="AN38" s="2" t="s">
        <v>389</v>
      </c>
      <c r="AO38" s="2" t="s">
        <v>390</v>
      </c>
      <c r="AP38" s="2" t="s">
        <v>391</v>
      </c>
      <c r="AQ38" s="2" t="s">
        <v>392</v>
      </c>
      <c r="AR38" s="2" t="s">
        <v>393</v>
      </c>
      <c r="AS38" s="2">
        <v>2</v>
      </c>
      <c r="AT38" s="2" t="s">
        <v>394</v>
      </c>
      <c r="AU38" s="2" t="s">
        <v>395</v>
      </c>
      <c r="AV38" s="2">
        <v>6</v>
      </c>
      <c r="AW38" s="5">
        <v>69</v>
      </c>
      <c r="AX38" s="5">
        <v>30</v>
      </c>
      <c r="AY38" s="5">
        <v>1</v>
      </c>
      <c r="AZ38" s="5">
        <v>0.8</v>
      </c>
      <c r="BA38" s="5">
        <v>1.1000000000000001</v>
      </c>
      <c r="BB38" s="5">
        <v>0.6</v>
      </c>
      <c r="BC38" s="5">
        <v>2</v>
      </c>
      <c r="BD38" s="5">
        <v>0.3</v>
      </c>
      <c r="BE38" s="5">
        <v>0.6</v>
      </c>
      <c r="BF38" s="5">
        <v>7.1</v>
      </c>
      <c r="BG38" s="2">
        <v>0</v>
      </c>
      <c r="BH38" s="2">
        <v>0</v>
      </c>
      <c r="BI38" s="2">
        <v>0</v>
      </c>
      <c r="BJ38" s="2">
        <v>0</v>
      </c>
      <c r="BK38" s="5">
        <v>11.3</v>
      </c>
      <c r="BL38" s="5">
        <v>76.2</v>
      </c>
      <c r="BM38" s="2">
        <v>0</v>
      </c>
      <c r="BN38" s="2">
        <v>0</v>
      </c>
      <c r="BO38" s="5">
        <v>66167</v>
      </c>
      <c r="BP38" s="5">
        <v>13296</v>
      </c>
      <c r="BQ38" s="5">
        <v>31</v>
      </c>
      <c r="BR38" s="5">
        <v>6</v>
      </c>
      <c r="BS38" s="5">
        <v>0.1</v>
      </c>
      <c r="BT38" s="5">
        <v>0.02</v>
      </c>
      <c r="BU38" s="5">
        <v>122735</v>
      </c>
      <c r="BV38" s="5">
        <v>57</v>
      </c>
      <c r="BW38" s="5">
        <v>0.19</v>
      </c>
      <c r="BX38" s="5">
        <v>5665852</v>
      </c>
      <c r="BY38" s="5">
        <v>254117</v>
      </c>
      <c r="BZ38" s="5">
        <v>2630</v>
      </c>
      <c r="CA38" s="5">
        <v>118</v>
      </c>
      <c r="CB38" s="5">
        <v>8.0399999999999991</v>
      </c>
      <c r="CC38" s="5">
        <v>0.38</v>
      </c>
      <c r="CD38" s="5">
        <v>4</v>
      </c>
      <c r="CE38" s="5">
        <v>7</v>
      </c>
      <c r="CF38" s="5">
        <v>84</v>
      </c>
      <c r="CG38" s="5">
        <v>53</v>
      </c>
      <c r="CH38" s="5">
        <v>7</v>
      </c>
      <c r="CI38" s="2">
        <v>0</v>
      </c>
      <c r="CJ38" s="5">
        <v>1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5">
        <v>5</v>
      </c>
      <c r="CR38" s="5">
        <v>39</v>
      </c>
      <c r="CS38" s="5">
        <v>0.79708000000000001</v>
      </c>
      <c r="CT38" s="5">
        <v>0.59606000000000003</v>
      </c>
      <c r="CU38" s="2" t="s">
        <v>143</v>
      </c>
    </row>
    <row r="39" spans="1:99" s="2" customFormat="1" x14ac:dyDescent="0.25">
      <c r="A39" s="2" t="s">
        <v>396</v>
      </c>
      <c r="B39" s="2" t="s">
        <v>397</v>
      </c>
      <c r="C39" s="2" t="s">
        <v>398</v>
      </c>
      <c r="D39" s="2">
        <v>1966</v>
      </c>
      <c r="E39" s="2">
        <f t="shared" si="0"/>
        <v>49</v>
      </c>
      <c r="F39" s="2">
        <v>114</v>
      </c>
      <c r="G39" s="2">
        <v>133</v>
      </c>
      <c r="H39" s="2">
        <v>57200</v>
      </c>
      <c r="I39" s="2">
        <v>263600</v>
      </c>
      <c r="J39" s="2">
        <v>60700</v>
      </c>
      <c r="K39" s="2">
        <v>263600</v>
      </c>
      <c r="L39" s="2">
        <f t="shared" si="1"/>
        <v>11482389640</v>
      </c>
      <c r="M39" s="2">
        <v>2860</v>
      </c>
      <c r="N39" s="2">
        <f t="shared" si="2"/>
        <v>124581600</v>
      </c>
      <c r="O39" s="2">
        <f t="shared" si="3"/>
        <v>4.46875</v>
      </c>
      <c r="P39" s="2">
        <f t="shared" si="4"/>
        <v>11574019.6</v>
      </c>
      <c r="Q39" s="2">
        <f t="shared" si="5"/>
        <v>11.5740196</v>
      </c>
      <c r="R39" s="2">
        <v>553</v>
      </c>
      <c r="S39" s="2">
        <f t="shared" si="6"/>
        <v>1432.2644699999998</v>
      </c>
      <c r="T39" s="2">
        <f t="shared" si="7"/>
        <v>353920</v>
      </c>
      <c r="U39" s="2">
        <f t="shared" si="8"/>
        <v>15417640000</v>
      </c>
      <c r="V39" s="2">
        <v>308251.37024000002</v>
      </c>
      <c r="W39" s="2">
        <f t="shared" si="9"/>
        <v>93.955017649151998</v>
      </c>
      <c r="X39" s="2">
        <f t="shared" si="10"/>
        <v>58.380960015234564</v>
      </c>
      <c r="Y39" s="2">
        <f t="shared" si="11"/>
        <v>7.7906332999706134</v>
      </c>
      <c r="Z39" s="2">
        <f t="shared" si="12"/>
        <v>92.167620579604048</v>
      </c>
      <c r="AA39" s="2">
        <f t="shared" si="13"/>
        <v>1.2548712669560449</v>
      </c>
      <c r="AB39" s="2">
        <f t="shared" si="14"/>
        <v>2.4254636994632643</v>
      </c>
      <c r="AC39" s="2">
        <v>114</v>
      </c>
      <c r="AD39" s="2">
        <f t="shared" si="15"/>
        <v>0.80848789982108815</v>
      </c>
      <c r="AE39" s="2">
        <v>514.52300000000002</v>
      </c>
      <c r="AF39" s="2">
        <f t="shared" si="16"/>
        <v>123.74825174825175</v>
      </c>
      <c r="AG39" s="2">
        <f t="shared" si="17"/>
        <v>0.73180752707405239</v>
      </c>
      <c r="AH39" s="2">
        <f t="shared" si="18"/>
        <v>0.15458359758348875</v>
      </c>
      <c r="AI39" s="2">
        <f t="shared" si="19"/>
        <v>2644085930</v>
      </c>
      <c r="AJ39" s="2">
        <f t="shared" si="20"/>
        <v>74872236</v>
      </c>
      <c r="AK39" s="2">
        <f t="shared" si="21"/>
        <v>74.872236000000001</v>
      </c>
      <c r="AL39" s="2" t="s">
        <v>399</v>
      </c>
      <c r="AM39" s="2" t="s">
        <v>400</v>
      </c>
      <c r="AN39" s="2" t="s">
        <v>401</v>
      </c>
      <c r="AO39" s="2" t="s">
        <v>402</v>
      </c>
      <c r="AP39" s="2" t="s">
        <v>403</v>
      </c>
      <c r="AQ39" s="2" t="s">
        <v>404</v>
      </c>
      <c r="AR39" s="2" t="s">
        <v>382</v>
      </c>
      <c r="AS39" s="2">
        <v>1</v>
      </c>
      <c r="AT39" s="2" t="s">
        <v>405</v>
      </c>
      <c r="AU39" s="2" t="s">
        <v>406</v>
      </c>
      <c r="AV39" s="2">
        <v>6</v>
      </c>
      <c r="AW39" s="5">
        <v>66</v>
      </c>
      <c r="AX39" s="5">
        <v>34</v>
      </c>
      <c r="AY39" s="5">
        <v>1</v>
      </c>
      <c r="AZ39" s="5">
        <v>1</v>
      </c>
      <c r="BA39" s="5">
        <v>0.9</v>
      </c>
      <c r="BB39" s="5">
        <v>0.1</v>
      </c>
      <c r="BC39" s="5">
        <v>0.6</v>
      </c>
      <c r="BD39" s="2">
        <v>0</v>
      </c>
      <c r="BE39" s="5">
        <v>0.3</v>
      </c>
      <c r="BF39" s="5">
        <v>7.4</v>
      </c>
      <c r="BG39" s="5">
        <v>0.1</v>
      </c>
      <c r="BH39" s="2">
        <v>0</v>
      </c>
      <c r="BI39" s="2">
        <v>0</v>
      </c>
      <c r="BJ39" s="2">
        <v>0</v>
      </c>
      <c r="BK39" s="5">
        <v>9.5</v>
      </c>
      <c r="BL39" s="5">
        <v>80.2</v>
      </c>
      <c r="BM39" s="2">
        <v>0</v>
      </c>
      <c r="BN39" s="2">
        <v>0</v>
      </c>
      <c r="BO39" s="5">
        <v>54543</v>
      </c>
      <c r="BP39" s="5">
        <v>11063</v>
      </c>
      <c r="BQ39" s="5">
        <v>46</v>
      </c>
      <c r="BR39" s="5">
        <v>9</v>
      </c>
      <c r="BS39" s="5">
        <v>0.15</v>
      </c>
      <c r="BT39" s="5">
        <v>0.03</v>
      </c>
      <c r="BU39" s="5">
        <v>101039</v>
      </c>
      <c r="BV39" s="5">
        <v>86</v>
      </c>
      <c r="BW39" s="5">
        <v>0.28999999999999998</v>
      </c>
      <c r="BX39" s="5">
        <v>7563244</v>
      </c>
      <c r="BY39" s="5">
        <v>293279</v>
      </c>
      <c r="BZ39" s="5">
        <v>6448</v>
      </c>
      <c r="CA39" s="5">
        <v>250</v>
      </c>
      <c r="CB39" s="5">
        <v>17.73</v>
      </c>
      <c r="CC39" s="5">
        <v>0.69</v>
      </c>
      <c r="CD39" s="5">
        <v>1</v>
      </c>
      <c r="CE39" s="5">
        <v>1</v>
      </c>
      <c r="CF39" s="5">
        <v>92</v>
      </c>
      <c r="CG39" s="5">
        <v>58</v>
      </c>
      <c r="CH39" s="5">
        <v>2</v>
      </c>
      <c r="CI39" s="2">
        <v>0</v>
      </c>
      <c r="CJ39" s="5">
        <v>1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5">
        <v>5</v>
      </c>
      <c r="CR39" s="5">
        <v>40</v>
      </c>
      <c r="CS39" s="5">
        <v>0.74697000000000002</v>
      </c>
      <c r="CT39" s="5">
        <v>0.51217000000000001</v>
      </c>
      <c r="CU39" s="2" t="s">
        <v>143</v>
      </c>
    </row>
    <row r="40" spans="1:99" s="2" customFormat="1" x14ac:dyDescent="0.25">
      <c r="A40" s="2" t="s">
        <v>407</v>
      </c>
      <c r="B40" s="2" t="s">
        <v>408</v>
      </c>
      <c r="C40" s="2" t="s">
        <v>409</v>
      </c>
      <c r="D40" s="2">
        <v>1968</v>
      </c>
      <c r="E40" s="2">
        <f t="shared" si="0"/>
        <v>47</v>
      </c>
      <c r="F40" s="2">
        <v>84</v>
      </c>
      <c r="G40" s="2">
        <v>91</v>
      </c>
      <c r="H40" s="2">
        <v>121800</v>
      </c>
      <c r="I40" s="2">
        <v>153100</v>
      </c>
      <c r="J40" s="2">
        <v>12500</v>
      </c>
      <c r="K40" s="2">
        <v>153100</v>
      </c>
      <c r="L40" s="2">
        <f t="shared" si="1"/>
        <v>6669020690</v>
      </c>
      <c r="M40" s="2">
        <v>900</v>
      </c>
      <c r="N40" s="2">
        <f t="shared" si="2"/>
        <v>39204000</v>
      </c>
      <c r="O40" s="2">
        <f t="shared" si="3"/>
        <v>1.40625</v>
      </c>
      <c r="P40" s="2">
        <f t="shared" si="4"/>
        <v>3642174</v>
      </c>
      <c r="Q40" s="2">
        <f t="shared" si="5"/>
        <v>3.6421740000000002</v>
      </c>
      <c r="R40" s="2">
        <v>707</v>
      </c>
      <c r="S40" s="2">
        <f t="shared" si="6"/>
        <v>1831.1229299999998</v>
      </c>
      <c r="T40" s="2">
        <f t="shared" si="7"/>
        <v>452480</v>
      </c>
      <c r="U40" s="2">
        <f t="shared" si="8"/>
        <v>19711160000</v>
      </c>
      <c r="V40" s="2">
        <v>100244.26050999999</v>
      </c>
      <c r="W40" s="2">
        <f t="shared" si="9"/>
        <v>30.554450603447997</v>
      </c>
      <c r="X40" s="2">
        <f t="shared" si="10"/>
        <v>18.985661475030941</v>
      </c>
      <c r="Y40" s="2">
        <f t="shared" si="11"/>
        <v>4.5163649192189013</v>
      </c>
      <c r="Z40" s="2">
        <f t="shared" si="12"/>
        <v>170.11072058973573</v>
      </c>
      <c r="AA40" s="2">
        <f t="shared" si="13"/>
        <v>1.9816746508057201</v>
      </c>
      <c r="AB40" s="2">
        <f t="shared" si="14"/>
        <v>6.0753828782048478</v>
      </c>
      <c r="AC40" s="2">
        <v>84</v>
      </c>
      <c r="AD40" s="2">
        <f t="shared" si="15"/>
        <v>2.0251276260682824</v>
      </c>
      <c r="AE40" s="2">
        <v>600.69000000000005</v>
      </c>
      <c r="AF40" s="2">
        <f t="shared" si="16"/>
        <v>502.75555555555553</v>
      </c>
      <c r="AG40" s="2">
        <f t="shared" si="17"/>
        <v>2.4077530543754775</v>
      </c>
      <c r="AH40" s="2">
        <f t="shared" si="18"/>
        <v>0.2362210331744333</v>
      </c>
      <c r="AI40" s="2">
        <f t="shared" si="19"/>
        <v>544498750</v>
      </c>
      <c r="AJ40" s="2">
        <f t="shared" si="20"/>
        <v>15418500</v>
      </c>
      <c r="AK40" s="2">
        <f t="shared" si="21"/>
        <v>15.4185</v>
      </c>
      <c r="AL40" s="2" t="s">
        <v>410</v>
      </c>
      <c r="AM40" s="2" t="s">
        <v>411</v>
      </c>
      <c r="AN40" s="2" t="s">
        <v>412</v>
      </c>
      <c r="AO40" s="2" t="s">
        <v>413</v>
      </c>
      <c r="AP40" s="2" t="s">
        <v>414</v>
      </c>
      <c r="AQ40" s="2" t="s">
        <v>415</v>
      </c>
      <c r="AR40" s="2" t="s">
        <v>416</v>
      </c>
      <c r="AS40" s="2">
        <v>2</v>
      </c>
      <c r="AT40" s="2" t="s">
        <v>417</v>
      </c>
      <c r="AU40" s="2" t="s">
        <v>418</v>
      </c>
      <c r="AV40" s="2">
        <v>6</v>
      </c>
      <c r="AW40" s="5">
        <v>72</v>
      </c>
      <c r="AX40" s="5">
        <v>27</v>
      </c>
      <c r="AY40" s="5">
        <v>1</v>
      </c>
      <c r="AZ40" s="5">
        <v>2.2999999999999998</v>
      </c>
      <c r="BA40" s="5">
        <v>0.8</v>
      </c>
      <c r="BB40" s="5">
        <v>0.2</v>
      </c>
      <c r="BC40" s="5">
        <v>0.7</v>
      </c>
      <c r="BD40" s="5">
        <v>0.1</v>
      </c>
      <c r="BE40" s="5">
        <v>0.4</v>
      </c>
      <c r="BF40" s="5">
        <v>5.8</v>
      </c>
      <c r="BG40" s="2">
        <v>0</v>
      </c>
      <c r="BH40" s="2">
        <v>0</v>
      </c>
      <c r="BI40" s="2">
        <v>0</v>
      </c>
      <c r="BJ40" s="2">
        <v>0</v>
      </c>
      <c r="BK40" s="5">
        <v>9</v>
      </c>
      <c r="BL40" s="5">
        <v>80.599999999999994</v>
      </c>
      <c r="BM40" s="2">
        <v>0</v>
      </c>
      <c r="BN40" s="5">
        <v>0.1</v>
      </c>
      <c r="BO40" s="5">
        <v>79309</v>
      </c>
      <c r="BP40" s="5">
        <v>15461</v>
      </c>
      <c r="BQ40" s="5">
        <v>34</v>
      </c>
      <c r="BR40" s="5">
        <v>7</v>
      </c>
      <c r="BS40" s="5">
        <v>0.11</v>
      </c>
      <c r="BT40" s="5">
        <v>0.02</v>
      </c>
      <c r="BU40" s="5">
        <v>147224</v>
      </c>
      <c r="BV40" s="5">
        <v>62</v>
      </c>
      <c r="BW40" s="5">
        <v>0.21</v>
      </c>
      <c r="BX40" s="5">
        <v>8350140</v>
      </c>
      <c r="BY40" s="5">
        <v>722632</v>
      </c>
      <c r="BZ40" s="5">
        <v>3543</v>
      </c>
      <c r="CA40" s="5">
        <v>307</v>
      </c>
      <c r="CB40" s="5">
        <v>16.350000000000001</v>
      </c>
      <c r="CC40" s="5">
        <v>1.44</v>
      </c>
      <c r="CD40" s="5">
        <v>2</v>
      </c>
      <c r="CE40" s="5">
        <v>2</v>
      </c>
      <c r="CF40" s="5">
        <v>84</v>
      </c>
      <c r="CG40" s="5">
        <v>38</v>
      </c>
      <c r="CH40" s="5">
        <v>4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5">
        <v>10</v>
      </c>
      <c r="CR40" s="5">
        <v>59</v>
      </c>
      <c r="CS40" s="5">
        <v>0.79852999999999996</v>
      </c>
      <c r="CT40" s="5">
        <v>0.73038000000000003</v>
      </c>
      <c r="CU40" s="2" t="s">
        <v>143</v>
      </c>
    </row>
    <row r="41" spans="1:99" s="2" customFormat="1" x14ac:dyDescent="0.25">
      <c r="A41" s="2" t="s">
        <v>419</v>
      </c>
      <c r="B41" s="2" t="s">
        <v>420</v>
      </c>
      <c r="C41" s="2" t="s">
        <v>421</v>
      </c>
      <c r="D41" s="2">
        <v>1936</v>
      </c>
      <c r="E41" s="2">
        <f t="shared" si="0"/>
        <v>79</v>
      </c>
      <c r="F41" s="2">
        <v>52</v>
      </c>
      <c r="G41" s="2">
        <v>55</v>
      </c>
      <c r="H41" s="2">
        <v>27000</v>
      </c>
      <c r="I41" s="2">
        <v>29800</v>
      </c>
      <c r="J41" s="2">
        <v>12780</v>
      </c>
      <c r="K41" s="2">
        <v>29800</v>
      </c>
      <c r="L41" s="2">
        <f t="shared" si="1"/>
        <v>1298085020</v>
      </c>
      <c r="M41" s="2">
        <v>811.98</v>
      </c>
      <c r="N41" s="2">
        <f t="shared" si="2"/>
        <v>35369848.800000004</v>
      </c>
      <c r="O41" s="2">
        <f t="shared" si="3"/>
        <v>1.2687187500000001</v>
      </c>
      <c r="P41" s="2">
        <f t="shared" si="4"/>
        <v>3285969.3828000003</v>
      </c>
      <c r="Q41" s="2">
        <f t="shared" si="5"/>
        <v>3.2859693828000003</v>
      </c>
      <c r="R41" s="2">
        <v>14.82</v>
      </c>
      <c r="S41" s="2">
        <f t="shared" si="6"/>
        <v>38.383651799999996</v>
      </c>
      <c r="T41" s="2">
        <f t="shared" si="7"/>
        <v>9484.7999999999993</v>
      </c>
      <c r="U41" s="2">
        <f t="shared" si="8"/>
        <v>413181600</v>
      </c>
      <c r="V41" s="2">
        <v>99206.488530999995</v>
      </c>
      <c r="W41" s="2">
        <f t="shared" si="9"/>
        <v>30.238137704248796</v>
      </c>
      <c r="X41" s="2">
        <f t="shared" si="10"/>
        <v>18.789113688840214</v>
      </c>
      <c r="Y41" s="2">
        <f t="shared" si="11"/>
        <v>4.7056343275357513</v>
      </c>
      <c r="Z41" s="2">
        <f t="shared" si="12"/>
        <v>36.700327087629503</v>
      </c>
      <c r="AA41" s="2">
        <f t="shared" si="13"/>
        <v>1.9181919962676686</v>
      </c>
      <c r="AB41" s="2">
        <f t="shared" si="14"/>
        <v>2.1173265627478561</v>
      </c>
      <c r="AC41" s="2">
        <v>52</v>
      </c>
      <c r="AD41" s="2">
        <f t="shared" si="15"/>
        <v>0.70577552091595197</v>
      </c>
      <c r="AE41" s="2">
        <v>6.9695999999999998</v>
      </c>
      <c r="AF41" s="2">
        <f t="shared" si="16"/>
        <v>11.681075888568683</v>
      </c>
      <c r="AG41" s="2">
        <f t="shared" si="17"/>
        <v>0.54688848815342805</v>
      </c>
      <c r="AH41" s="2">
        <f t="shared" si="18"/>
        <v>0.20844935067485695</v>
      </c>
      <c r="AI41" s="2">
        <f t="shared" si="19"/>
        <v>556695522</v>
      </c>
      <c r="AJ41" s="2">
        <f t="shared" si="20"/>
        <v>15763874.4</v>
      </c>
      <c r="AK41" s="2">
        <f t="shared" si="21"/>
        <v>15.763874400000001</v>
      </c>
      <c r="AL41" s="2" t="s">
        <v>422</v>
      </c>
      <c r="AM41" s="2" t="s">
        <v>423</v>
      </c>
      <c r="AN41" s="2" t="s">
        <v>424</v>
      </c>
      <c r="AO41" s="2" t="s">
        <v>425</v>
      </c>
      <c r="AP41" s="2" t="s">
        <v>426</v>
      </c>
      <c r="AQ41" s="2" t="s">
        <v>151</v>
      </c>
      <c r="AR41" s="2" t="s">
        <v>427</v>
      </c>
      <c r="AS41" s="2">
        <v>1</v>
      </c>
      <c r="AT41" s="2" t="s">
        <v>428</v>
      </c>
      <c r="AU41" s="2" t="s">
        <v>429</v>
      </c>
      <c r="AV41" s="2">
        <v>9</v>
      </c>
      <c r="AW41" s="5">
        <v>99</v>
      </c>
      <c r="AX41" s="5">
        <v>1</v>
      </c>
      <c r="AY41" s="2">
        <v>0</v>
      </c>
      <c r="AZ41" s="5">
        <v>11.6</v>
      </c>
      <c r="BA41" s="5">
        <v>0.1</v>
      </c>
      <c r="BB41" s="2">
        <v>0</v>
      </c>
      <c r="BC41" s="5">
        <v>0.1</v>
      </c>
      <c r="BD41" s="2">
        <v>0</v>
      </c>
      <c r="BE41" s="5">
        <v>0.1</v>
      </c>
      <c r="BF41" s="5">
        <v>70.599999999999994</v>
      </c>
      <c r="BG41" s="5">
        <v>2.9</v>
      </c>
      <c r="BH41" s="2">
        <v>0</v>
      </c>
      <c r="BI41" s="2">
        <v>0</v>
      </c>
      <c r="BJ41" s="2">
        <v>0</v>
      </c>
      <c r="BK41" s="5">
        <v>5.4</v>
      </c>
      <c r="BL41" s="5">
        <v>5.4</v>
      </c>
      <c r="BM41" s="2">
        <v>0</v>
      </c>
      <c r="BN41" s="5">
        <v>3.8</v>
      </c>
      <c r="BO41" s="5">
        <v>1526</v>
      </c>
      <c r="BP41" s="5">
        <v>321</v>
      </c>
      <c r="BQ41" s="5">
        <v>64</v>
      </c>
      <c r="BR41" s="5">
        <v>13</v>
      </c>
      <c r="BS41" s="5">
        <v>0.17</v>
      </c>
      <c r="BT41" s="5">
        <v>0.04</v>
      </c>
      <c r="BU41" s="5">
        <v>2743</v>
      </c>
      <c r="BV41" s="5">
        <v>114</v>
      </c>
      <c r="BW41" s="5">
        <v>0.31</v>
      </c>
      <c r="BX41" s="5">
        <v>5014</v>
      </c>
      <c r="BY41" s="5">
        <v>27</v>
      </c>
      <c r="BZ41" s="5">
        <v>209</v>
      </c>
      <c r="CA41" s="5">
        <v>1</v>
      </c>
      <c r="CB41" s="5">
        <v>0.9</v>
      </c>
      <c r="CC41" s="2">
        <v>0</v>
      </c>
      <c r="CD41" s="5">
        <v>1</v>
      </c>
      <c r="CE41" s="5">
        <v>5</v>
      </c>
      <c r="CF41" s="5">
        <v>27</v>
      </c>
      <c r="CG41" s="5">
        <v>13</v>
      </c>
      <c r="CH41" s="5">
        <v>44</v>
      </c>
      <c r="CI41" s="5">
        <v>18</v>
      </c>
      <c r="CJ41" s="5">
        <v>43</v>
      </c>
      <c r="CK41" s="5">
        <v>4</v>
      </c>
      <c r="CL41" s="5">
        <v>10</v>
      </c>
      <c r="CM41" s="2">
        <v>0</v>
      </c>
      <c r="CN41" s="2">
        <v>0</v>
      </c>
      <c r="CO41" s="2">
        <v>0</v>
      </c>
      <c r="CP41" s="2">
        <v>0</v>
      </c>
      <c r="CQ41" s="5">
        <v>5</v>
      </c>
      <c r="CR41" s="5">
        <v>29</v>
      </c>
      <c r="CS41" s="5">
        <v>0.28827999999999998</v>
      </c>
      <c r="CT41" s="5">
        <v>4.7419999999999997E-2</v>
      </c>
      <c r="CU41" s="2" t="s">
        <v>143</v>
      </c>
    </row>
    <row r="42" spans="1:99" s="2" customFormat="1" x14ac:dyDescent="0.25">
      <c r="A42" s="2" t="s">
        <v>430</v>
      </c>
      <c r="B42" s="2" t="s">
        <v>431</v>
      </c>
      <c r="C42" s="2" t="s">
        <v>432</v>
      </c>
      <c r="D42" s="2">
        <v>1962</v>
      </c>
      <c r="E42" s="2">
        <f t="shared" si="0"/>
        <v>53</v>
      </c>
      <c r="F42" s="2">
        <v>26</v>
      </c>
      <c r="G42" s="2">
        <v>26</v>
      </c>
      <c r="H42" s="2">
        <v>21982</v>
      </c>
      <c r="I42" s="2">
        <v>6740</v>
      </c>
      <c r="J42" s="2">
        <v>80</v>
      </c>
      <c r="K42" s="2">
        <v>6740</v>
      </c>
      <c r="L42" s="2">
        <f t="shared" si="1"/>
        <v>293593726</v>
      </c>
      <c r="M42" s="2">
        <v>1020</v>
      </c>
      <c r="N42" s="2">
        <f t="shared" si="2"/>
        <v>44431200</v>
      </c>
      <c r="O42" s="2">
        <f t="shared" si="3"/>
        <v>1.59375</v>
      </c>
      <c r="P42" s="2">
        <f t="shared" si="4"/>
        <v>4127797.2</v>
      </c>
      <c r="Q42" s="2">
        <f t="shared" si="5"/>
        <v>4.1277971999999998</v>
      </c>
      <c r="R42" s="2">
        <v>41.7</v>
      </c>
      <c r="S42" s="2">
        <f t="shared" si="6"/>
        <v>108.002583</v>
      </c>
      <c r="T42" s="2">
        <f t="shared" si="7"/>
        <v>26688</v>
      </c>
      <c r="U42" s="2">
        <f t="shared" si="8"/>
        <v>1162596000</v>
      </c>
      <c r="W42" s="2">
        <f t="shared" si="9"/>
        <v>0</v>
      </c>
      <c r="X42" s="2">
        <f t="shared" si="10"/>
        <v>0</v>
      </c>
      <c r="Y42" s="2">
        <f t="shared" si="11"/>
        <v>0</v>
      </c>
      <c r="Z42" s="2">
        <f t="shared" si="12"/>
        <v>6.6078279677343845</v>
      </c>
      <c r="AA42" s="2">
        <f t="shared" si="13"/>
        <v>0</v>
      </c>
      <c r="AB42" s="2">
        <f t="shared" si="14"/>
        <v>0.76244168858473671</v>
      </c>
      <c r="AC42" s="2">
        <v>26</v>
      </c>
      <c r="AD42" s="2">
        <f t="shared" si="15"/>
        <v>0.25414722952824553</v>
      </c>
      <c r="AE42" s="2" t="s">
        <v>136</v>
      </c>
      <c r="AF42" s="2">
        <f t="shared" si="16"/>
        <v>26.164705882352941</v>
      </c>
      <c r="AG42" s="2">
        <f t="shared" si="17"/>
        <v>8.7853719840731648E-2</v>
      </c>
      <c r="AH42" s="2">
        <f t="shared" si="18"/>
        <v>41.830807957972567</v>
      </c>
      <c r="AI42" s="2">
        <f t="shared" si="19"/>
        <v>3484792</v>
      </c>
      <c r="AJ42" s="2">
        <f t="shared" si="20"/>
        <v>98678.399999999994</v>
      </c>
      <c r="AK42" s="2">
        <f t="shared" si="21"/>
        <v>9.8678399999999999E-2</v>
      </c>
      <c r="AL42" s="2" t="s">
        <v>136</v>
      </c>
      <c r="AM42" s="2" t="s">
        <v>136</v>
      </c>
      <c r="AN42" s="2" t="s">
        <v>136</v>
      </c>
      <c r="AO42" s="2" t="s">
        <v>136</v>
      </c>
      <c r="AP42" s="2" t="s">
        <v>136</v>
      </c>
      <c r="AQ42" s="2" t="s">
        <v>136</v>
      </c>
      <c r="AR42" s="2" t="s">
        <v>136</v>
      </c>
      <c r="AS42" s="2">
        <v>0</v>
      </c>
      <c r="AT42" s="2" t="s">
        <v>136</v>
      </c>
      <c r="AU42" s="2" t="s">
        <v>136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 t="s">
        <v>143</v>
      </c>
    </row>
    <row r="43" spans="1:99" s="2" customFormat="1" x14ac:dyDescent="0.25">
      <c r="A43" s="2" t="s">
        <v>433</v>
      </c>
      <c r="B43" s="2" t="s">
        <v>434</v>
      </c>
      <c r="C43" s="2" t="s">
        <v>435</v>
      </c>
      <c r="D43" s="2">
        <v>1974</v>
      </c>
      <c r="E43" s="2">
        <f t="shared" si="0"/>
        <v>41</v>
      </c>
      <c r="F43" s="2">
        <v>147</v>
      </c>
      <c r="G43" s="2">
        <v>181</v>
      </c>
      <c r="H43" s="2">
        <v>47360</v>
      </c>
      <c r="I43" s="2">
        <v>359600</v>
      </c>
      <c r="J43" s="2">
        <v>184900</v>
      </c>
      <c r="K43" s="2">
        <v>359600</v>
      </c>
      <c r="L43" s="2">
        <f t="shared" si="1"/>
        <v>15664140040</v>
      </c>
      <c r="M43" s="2">
        <v>5260</v>
      </c>
      <c r="N43" s="2">
        <f t="shared" si="2"/>
        <v>229125600</v>
      </c>
      <c r="O43" s="2">
        <f t="shared" si="3"/>
        <v>8.21875</v>
      </c>
      <c r="P43" s="2">
        <f t="shared" si="4"/>
        <v>21286483.600000001</v>
      </c>
      <c r="Q43" s="2">
        <f t="shared" si="5"/>
        <v>21.2864836</v>
      </c>
      <c r="R43" s="2">
        <v>379</v>
      </c>
      <c r="S43" s="2">
        <f t="shared" si="6"/>
        <v>981.60620999999992</v>
      </c>
      <c r="T43" s="2">
        <f t="shared" si="7"/>
        <v>242560</v>
      </c>
      <c r="U43" s="2">
        <f t="shared" si="8"/>
        <v>10566520000</v>
      </c>
      <c r="V43" s="2">
        <v>289994.57007999998</v>
      </c>
      <c r="W43" s="2">
        <f t="shared" si="9"/>
        <v>88.390344960383985</v>
      </c>
      <c r="X43" s="2">
        <f t="shared" si="10"/>
        <v>54.923231605731516</v>
      </c>
      <c r="Y43" s="2">
        <f t="shared" si="11"/>
        <v>5.4044033898108355</v>
      </c>
      <c r="Z43" s="2">
        <f t="shared" si="12"/>
        <v>68.364862066918761</v>
      </c>
      <c r="AA43" s="2">
        <f t="shared" si="13"/>
        <v>0.38755719640694181</v>
      </c>
      <c r="AB43" s="2">
        <f t="shared" si="14"/>
        <v>1.3952012666718114</v>
      </c>
      <c r="AC43" s="2">
        <v>147</v>
      </c>
      <c r="AD43" s="2">
        <f t="shared" si="15"/>
        <v>0.46506708889060383</v>
      </c>
      <c r="AE43" s="2">
        <v>388.49400000000003</v>
      </c>
      <c r="AF43" s="2">
        <f t="shared" si="16"/>
        <v>46.114068441064639</v>
      </c>
      <c r="AG43" s="2">
        <f t="shared" si="17"/>
        <v>0.4002594393855925</v>
      </c>
      <c r="AH43" s="2">
        <f t="shared" si="18"/>
        <v>9.3332930299975914E-2</v>
      </c>
      <c r="AI43" s="2">
        <f t="shared" si="19"/>
        <v>8054225510</v>
      </c>
      <c r="AJ43" s="2">
        <f t="shared" si="20"/>
        <v>228070452</v>
      </c>
      <c r="AK43" s="2">
        <f t="shared" si="21"/>
        <v>228.07045199999999</v>
      </c>
      <c r="AL43" s="2" t="s">
        <v>436</v>
      </c>
      <c r="AM43" s="2" t="s">
        <v>437</v>
      </c>
      <c r="AN43" s="2" t="s">
        <v>438</v>
      </c>
      <c r="AO43" s="2" t="s">
        <v>439</v>
      </c>
      <c r="AP43" s="2" t="s">
        <v>440</v>
      </c>
      <c r="AQ43" s="2" t="s">
        <v>441</v>
      </c>
      <c r="AR43" s="2" t="s">
        <v>442</v>
      </c>
      <c r="AS43" s="2">
        <v>2</v>
      </c>
      <c r="AT43" s="2" t="s">
        <v>443</v>
      </c>
      <c r="AU43" s="2" t="s">
        <v>444</v>
      </c>
      <c r="AV43" s="2">
        <v>6</v>
      </c>
      <c r="AW43" s="5">
        <v>70</v>
      </c>
      <c r="AX43" s="5">
        <v>29</v>
      </c>
      <c r="AY43" s="5">
        <v>1</v>
      </c>
      <c r="AZ43" s="5">
        <v>2</v>
      </c>
      <c r="BA43" s="5">
        <v>0.6</v>
      </c>
      <c r="BB43" s="5">
        <v>0.3</v>
      </c>
      <c r="BC43" s="5">
        <v>1.8</v>
      </c>
      <c r="BD43" s="5">
        <v>0.5</v>
      </c>
      <c r="BE43" s="5">
        <v>1.2</v>
      </c>
      <c r="BF43" s="5">
        <v>16</v>
      </c>
      <c r="BG43" s="5">
        <v>0.3</v>
      </c>
      <c r="BH43" s="2">
        <v>0</v>
      </c>
      <c r="BI43" s="2">
        <v>0</v>
      </c>
      <c r="BJ43" s="2">
        <v>0</v>
      </c>
      <c r="BK43" s="5">
        <v>16.2</v>
      </c>
      <c r="BL43" s="5">
        <v>61.2</v>
      </c>
      <c r="BM43" s="2">
        <v>0</v>
      </c>
      <c r="BN43" s="2">
        <v>0</v>
      </c>
      <c r="BO43" s="5">
        <v>45041</v>
      </c>
      <c r="BP43" s="5">
        <v>6624</v>
      </c>
      <c r="BQ43" s="5">
        <v>42</v>
      </c>
      <c r="BR43" s="5">
        <v>6</v>
      </c>
      <c r="BS43" s="5">
        <v>0.13</v>
      </c>
      <c r="BT43" s="5">
        <v>0.02</v>
      </c>
      <c r="BU43" s="5">
        <v>81793</v>
      </c>
      <c r="BV43" s="5">
        <v>77</v>
      </c>
      <c r="BW43" s="5">
        <v>0.23</v>
      </c>
      <c r="BX43" s="5">
        <v>1857109</v>
      </c>
      <c r="BY43" s="5">
        <v>40037</v>
      </c>
      <c r="BZ43" s="5">
        <v>1747</v>
      </c>
      <c r="CA43" s="5">
        <v>38</v>
      </c>
      <c r="CB43" s="5">
        <v>5.35</v>
      </c>
      <c r="CC43" s="5">
        <v>0.13</v>
      </c>
      <c r="CD43" s="5">
        <v>6</v>
      </c>
      <c r="CE43" s="5">
        <v>17</v>
      </c>
      <c r="CF43" s="5">
        <v>75</v>
      </c>
      <c r="CG43" s="5">
        <v>39</v>
      </c>
      <c r="CH43" s="5">
        <v>11</v>
      </c>
      <c r="CI43" s="5">
        <v>1</v>
      </c>
      <c r="CJ43" s="5">
        <v>3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5">
        <v>6</v>
      </c>
      <c r="CR43" s="5">
        <v>41</v>
      </c>
      <c r="CS43" s="5">
        <v>0.77939999999999998</v>
      </c>
      <c r="CT43" s="5">
        <v>0.38417000000000001</v>
      </c>
      <c r="CU43" s="2" t="s">
        <v>143</v>
      </c>
    </row>
    <row r="44" spans="1:99" s="2" customFormat="1" x14ac:dyDescent="0.25">
      <c r="A44" s="2" t="s">
        <v>445</v>
      </c>
      <c r="B44" s="2" t="s">
        <v>446</v>
      </c>
      <c r="C44" s="2" t="s">
        <v>447</v>
      </c>
      <c r="D44" s="2">
        <v>1978</v>
      </c>
      <c r="E44" s="2">
        <f t="shared" si="0"/>
        <v>37</v>
      </c>
      <c r="F44" s="2">
        <v>85</v>
      </c>
      <c r="G44" s="2">
        <v>145</v>
      </c>
      <c r="H44" s="2">
        <v>40000</v>
      </c>
      <c r="I44" s="2">
        <v>301640</v>
      </c>
      <c r="J44" s="2">
        <v>167290</v>
      </c>
      <c r="K44" s="2">
        <v>301640</v>
      </c>
      <c r="L44" s="2">
        <f t="shared" si="1"/>
        <v>13139408236</v>
      </c>
      <c r="M44" s="2">
        <v>8880</v>
      </c>
      <c r="N44" s="2">
        <f t="shared" si="2"/>
        <v>386812800</v>
      </c>
      <c r="O44" s="2">
        <f t="shared" si="3"/>
        <v>13.875</v>
      </c>
      <c r="P44" s="2">
        <f t="shared" si="4"/>
        <v>35936116.800000004</v>
      </c>
      <c r="Q44" s="2">
        <f t="shared" si="5"/>
        <v>35.936116800000001</v>
      </c>
      <c r="R44" s="2">
        <v>168</v>
      </c>
      <c r="S44" s="2">
        <f t="shared" si="6"/>
        <v>435.11831999999998</v>
      </c>
      <c r="T44" s="2">
        <f t="shared" si="7"/>
        <v>107520</v>
      </c>
      <c r="U44" s="2">
        <f t="shared" si="8"/>
        <v>4683840000</v>
      </c>
      <c r="V44" s="2">
        <v>857997.46751999995</v>
      </c>
      <c r="W44" s="2">
        <f t="shared" si="9"/>
        <v>261.51762810009598</v>
      </c>
      <c r="X44" s="2">
        <f t="shared" si="10"/>
        <v>162.49957236348288</v>
      </c>
      <c r="Y44" s="2">
        <f t="shared" si="11"/>
        <v>12.306379022289244</v>
      </c>
      <c r="Z44" s="2">
        <f t="shared" si="12"/>
        <v>33.96839048759503</v>
      </c>
      <c r="AA44" s="2">
        <f t="shared" si="13"/>
        <v>1.2673567299592254</v>
      </c>
      <c r="AB44" s="2">
        <f t="shared" si="14"/>
        <v>1.1988843701504128</v>
      </c>
      <c r="AC44" s="2">
        <v>85</v>
      </c>
      <c r="AD44" s="2">
        <f t="shared" si="15"/>
        <v>0.39962812338347092</v>
      </c>
      <c r="AE44" s="2">
        <v>42.244700000000002</v>
      </c>
      <c r="AF44" s="2">
        <f t="shared" si="16"/>
        <v>12.108108108108109</v>
      </c>
      <c r="AG44" s="2">
        <f t="shared" si="17"/>
        <v>0.15306292183559508</v>
      </c>
      <c r="AH44" s="2">
        <f t="shared" si="18"/>
        <v>0.17415223518947204</v>
      </c>
      <c r="AI44" s="2">
        <f t="shared" si="19"/>
        <v>7287135671</v>
      </c>
      <c r="AJ44" s="2">
        <f t="shared" si="20"/>
        <v>206348869.20000002</v>
      </c>
      <c r="AK44" s="2">
        <f t="shared" si="21"/>
        <v>206.34886920000002</v>
      </c>
      <c r="AL44" s="2" t="s">
        <v>448</v>
      </c>
      <c r="AM44" s="2" t="s">
        <v>136</v>
      </c>
      <c r="AN44" s="2" t="s">
        <v>449</v>
      </c>
      <c r="AO44" s="2" t="s">
        <v>450</v>
      </c>
      <c r="AP44" s="2" t="s">
        <v>451</v>
      </c>
      <c r="AQ44" s="2" t="s">
        <v>452</v>
      </c>
      <c r="AR44" s="2" t="s">
        <v>453</v>
      </c>
      <c r="AS44" s="2">
        <v>1</v>
      </c>
      <c r="AT44" s="2" t="s">
        <v>454</v>
      </c>
      <c r="AU44" s="2" t="s">
        <v>455</v>
      </c>
      <c r="AV44" s="2">
        <v>9</v>
      </c>
      <c r="AW44" s="5">
        <v>87</v>
      </c>
      <c r="AX44" s="5">
        <v>13</v>
      </c>
      <c r="AY44" s="2">
        <v>0</v>
      </c>
      <c r="AZ44" s="5">
        <v>15.5</v>
      </c>
      <c r="BA44" s="5">
        <v>0.1</v>
      </c>
      <c r="BB44" s="2">
        <v>0</v>
      </c>
      <c r="BC44" s="2">
        <v>0</v>
      </c>
      <c r="BD44" s="2">
        <v>0</v>
      </c>
      <c r="BE44" s="2">
        <v>0</v>
      </c>
      <c r="BF44" s="5">
        <v>53.1</v>
      </c>
      <c r="BG44" s="5">
        <v>1.6</v>
      </c>
      <c r="BH44" s="5">
        <v>0.2</v>
      </c>
      <c r="BI44" s="2">
        <v>0</v>
      </c>
      <c r="BJ44" s="2">
        <v>0</v>
      </c>
      <c r="BK44" s="5">
        <v>13</v>
      </c>
      <c r="BL44" s="5">
        <v>16.5</v>
      </c>
      <c r="BM44" s="2">
        <v>0</v>
      </c>
      <c r="BN44" s="2">
        <v>0</v>
      </c>
      <c r="BO44" s="5">
        <v>2113</v>
      </c>
      <c r="BP44" s="5">
        <v>448</v>
      </c>
      <c r="BQ44" s="5">
        <v>85</v>
      </c>
      <c r="BR44" s="5">
        <v>18</v>
      </c>
      <c r="BS44" s="5">
        <v>0.2</v>
      </c>
      <c r="BT44" s="5">
        <v>0.04</v>
      </c>
      <c r="BU44" s="5">
        <v>3671</v>
      </c>
      <c r="BV44" s="5">
        <v>147</v>
      </c>
      <c r="BW44" s="5">
        <v>0.35</v>
      </c>
      <c r="BX44" s="5">
        <v>40102</v>
      </c>
      <c r="BY44" s="5">
        <v>1539</v>
      </c>
      <c r="BZ44" s="5">
        <v>1604</v>
      </c>
      <c r="CA44" s="5">
        <v>62</v>
      </c>
      <c r="CB44" s="5">
        <v>1.1000000000000001</v>
      </c>
      <c r="CC44" s="5">
        <v>0.04</v>
      </c>
      <c r="CD44" s="5">
        <v>2</v>
      </c>
      <c r="CE44" s="5">
        <v>6</v>
      </c>
      <c r="CF44" s="5">
        <v>57</v>
      </c>
      <c r="CG44" s="5">
        <v>16</v>
      </c>
      <c r="CH44" s="5">
        <v>18</v>
      </c>
      <c r="CI44" s="5">
        <v>6</v>
      </c>
      <c r="CJ44" s="5">
        <v>9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5">
        <v>17</v>
      </c>
      <c r="CR44" s="5">
        <v>69</v>
      </c>
      <c r="CS44" s="5">
        <v>0.78178999999999998</v>
      </c>
      <c r="CT44" s="5">
        <v>0.83430000000000004</v>
      </c>
      <c r="CU44" s="2" t="s">
        <v>143</v>
      </c>
    </row>
    <row r="45" spans="1:99" s="2" customFormat="1" x14ac:dyDescent="0.25">
      <c r="A45" s="2" t="s">
        <v>456</v>
      </c>
      <c r="C45" s="2" t="s">
        <v>457</v>
      </c>
      <c r="D45" s="2">
        <v>1952</v>
      </c>
      <c r="E45" s="2">
        <f t="shared" si="0"/>
        <v>63</v>
      </c>
      <c r="F45" s="2">
        <v>0</v>
      </c>
      <c r="G45" s="2">
        <v>7</v>
      </c>
      <c r="H45" s="2">
        <v>0</v>
      </c>
      <c r="I45" s="2">
        <v>942</v>
      </c>
      <c r="J45" s="2">
        <v>0</v>
      </c>
      <c r="K45" s="2">
        <v>942</v>
      </c>
      <c r="L45" s="2">
        <f t="shared" si="1"/>
        <v>41033425.800000004</v>
      </c>
      <c r="M45" s="2">
        <v>269</v>
      </c>
      <c r="N45" s="2">
        <f t="shared" si="2"/>
        <v>11717640</v>
      </c>
      <c r="O45" s="2">
        <f t="shared" si="3"/>
        <v>0.42031250000000003</v>
      </c>
      <c r="P45" s="2">
        <f t="shared" si="4"/>
        <v>1088605.3400000001</v>
      </c>
      <c r="Q45" s="2">
        <f t="shared" si="5"/>
        <v>1.08860534</v>
      </c>
      <c r="R45" s="2">
        <v>0</v>
      </c>
      <c r="S45" s="2">
        <f t="shared" si="6"/>
        <v>0</v>
      </c>
      <c r="T45" s="2">
        <f t="shared" si="7"/>
        <v>0</v>
      </c>
      <c r="U45" s="2">
        <f t="shared" si="8"/>
        <v>0</v>
      </c>
      <c r="V45" s="2">
        <v>22382.123738999999</v>
      </c>
      <c r="W45" s="2">
        <f t="shared" si="9"/>
        <v>6.8220713156471993</v>
      </c>
      <c r="X45" s="2">
        <f t="shared" si="10"/>
        <v>4.2390399434241663</v>
      </c>
      <c r="Y45" s="2">
        <f t="shared" si="11"/>
        <v>1.844488347939178</v>
      </c>
      <c r="Z45" s="2">
        <f t="shared" si="12"/>
        <v>3.5018506968980105</v>
      </c>
      <c r="AA45" s="2" t="e">
        <f t="shared" si="13"/>
        <v>#DIV/0!</v>
      </c>
      <c r="AB45" s="2" t="e">
        <f t="shared" si="14"/>
        <v>#DIV/0!</v>
      </c>
      <c r="AC45" s="2">
        <v>0</v>
      </c>
      <c r="AD45" s="2" t="e">
        <f t="shared" si="15"/>
        <v>#DIV/0!</v>
      </c>
      <c r="AE45" s="2" t="s">
        <v>136</v>
      </c>
      <c r="AF45" s="2">
        <f t="shared" si="16"/>
        <v>0</v>
      </c>
      <c r="AG45" s="2">
        <f t="shared" si="17"/>
        <v>9.0661520562436274E-2</v>
      </c>
      <c r="AH45" s="2" t="e">
        <f t="shared" si="18"/>
        <v>#DIV/0!</v>
      </c>
      <c r="AI45" s="2">
        <f t="shared" si="19"/>
        <v>0</v>
      </c>
      <c r="AJ45" s="2">
        <f t="shared" si="20"/>
        <v>0</v>
      </c>
      <c r="AK45" s="2">
        <f t="shared" si="21"/>
        <v>0</v>
      </c>
      <c r="AL45" s="2" t="s">
        <v>458</v>
      </c>
      <c r="AM45" s="2" t="s">
        <v>459</v>
      </c>
      <c r="AN45" s="2" t="s">
        <v>460</v>
      </c>
      <c r="AO45" s="2" t="s">
        <v>461</v>
      </c>
      <c r="AP45" s="2" t="s">
        <v>136</v>
      </c>
      <c r="AQ45" s="2" t="s">
        <v>136</v>
      </c>
      <c r="AR45" s="2" t="s">
        <v>136</v>
      </c>
      <c r="AS45" s="2">
        <v>0</v>
      </c>
      <c r="AT45" s="2" t="s">
        <v>136</v>
      </c>
      <c r="AU45" s="2" t="s">
        <v>136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 t="s">
        <v>143</v>
      </c>
    </row>
    <row r="46" spans="1:99" s="2" customFormat="1" x14ac:dyDescent="0.25">
      <c r="A46" s="2" t="s">
        <v>462</v>
      </c>
      <c r="C46" s="2" t="s">
        <v>463</v>
      </c>
      <c r="D46" s="2">
        <v>1827</v>
      </c>
      <c r="E46" s="2">
        <f t="shared" si="0"/>
        <v>188</v>
      </c>
      <c r="F46" s="2">
        <v>0</v>
      </c>
      <c r="G46" s="2">
        <v>10</v>
      </c>
      <c r="H46" s="2">
        <v>0</v>
      </c>
      <c r="I46" s="2">
        <v>3875</v>
      </c>
      <c r="J46" s="2">
        <v>3000</v>
      </c>
      <c r="K46" s="2">
        <v>3875</v>
      </c>
      <c r="L46" s="2">
        <f t="shared" si="1"/>
        <v>168794612.5</v>
      </c>
      <c r="M46" s="2">
        <v>775</v>
      </c>
      <c r="N46" s="2">
        <f t="shared" si="2"/>
        <v>33759000</v>
      </c>
      <c r="O46" s="2">
        <f t="shared" si="3"/>
        <v>1.2109375</v>
      </c>
      <c r="P46" s="2">
        <f t="shared" si="4"/>
        <v>3136316.5</v>
      </c>
      <c r="Q46" s="2">
        <f t="shared" si="5"/>
        <v>3.1363165</v>
      </c>
      <c r="R46" s="2">
        <v>44.2</v>
      </c>
      <c r="S46" s="2">
        <f t="shared" si="6"/>
        <v>114.477558</v>
      </c>
      <c r="T46" s="2">
        <f t="shared" si="7"/>
        <v>28288</v>
      </c>
      <c r="U46" s="2">
        <f t="shared" si="8"/>
        <v>1232296000</v>
      </c>
      <c r="V46" s="2">
        <v>76688.449399999998</v>
      </c>
      <c r="W46" s="2">
        <f t="shared" si="9"/>
        <v>23.374639377119998</v>
      </c>
      <c r="X46" s="2">
        <f t="shared" si="10"/>
        <v>14.524332185663601</v>
      </c>
      <c r="Y46" s="2">
        <f t="shared" si="11"/>
        <v>3.7233157636230145</v>
      </c>
      <c r="Z46" s="2">
        <f t="shared" si="12"/>
        <v>4.9999885215794304</v>
      </c>
      <c r="AA46" s="2">
        <f t="shared" si="13"/>
        <v>6.3167189245387032</v>
      </c>
      <c r="AB46" s="2" t="e">
        <f t="shared" si="14"/>
        <v>#DIV/0!</v>
      </c>
      <c r="AC46" s="2">
        <v>0</v>
      </c>
      <c r="AD46" s="2" t="e">
        <f t="shared" si="15"/>
        <v>#DIV/0!</v>
      </c>
      <c r="AE46" s="2">
        <v>58.537199999999999</v>
      </c>
      <c r="AF46" s="2">
        <f t="shared" si="16"/>
        <v>36.500645161290322</v>
      </c>
      <c r="AG46" s="2">
        <f t="shared" si="17"/>
        <v>7.6264015627034165E-2</v>
      </c>
      <c r="AH46" s="2">
        <f t="shared" si="18"/>
        <v>0.84755231810271214</v>
      </c>
      <c r="AI46" s="2">
        <f t="shared" si="19"/>
        <v>130679700</v>
      </c>
      <c r="AJ46" s="2">
        <f t="shared" si="20"/>
        <v>3700440</v>
      </c>
      <c r="AK46" s="2">
        <f t="shared" si="21"/>
        <v>3.70044</v>
      </c>
      <c r="AL46" s="2" t="s">
        <v>464</v>
      </c>
      <c r="AM46" s="2" t="s">
        <v>465</v>
      </c>
      <c r="AN46" s="2" t="s">
        <v>466</v>
      </c>
      <c r="AO46" s="2" t="s">
        <v>467</v>
      </c>
      <c r="AP46" s="2" t="s">
        <v>468</v>
      </c>
      <c r="AQ46" s="2" t="s">
        <v>291</v>
      </c>
      <c r="AR46" s="2" t="s">
        <v>469</v>
      </c>
      <c r="AS46" s="2">
        <v>1</v>
      </c>
      <c r="AT46" s="2" t="s">
        <v>470</v>
      </c>
      <c r="AU46" s="2" t="s">
        <v>471</v>
      </c>
      <c r="AV46" s="2">
        <v>7</v>
      </c>
      <c r="AW46" s="5">
        <v>43</v>
      </c>
      <c r="AX46" s="5">
        <v>55</v>
      </c>
      <c r="AY46" s="5">
        <v>2</v>
      </c>
      <c r="AZ46" s="5">
        <v>3.3</v>
      </c>
      <c r="BA46" s="5">
        <v>2.6</v>
      </c>
      <c r="BB46" s="5">
        <v>0.2</v>
      </c>
      <c r="BC46" s="5">
        <v>2.6</v>
      </c>
      <c r="BD46" s="5">
        <v>0.5</v>
      </c>
      <c r="BE46" s="5">
        <v>1.6</v>
      </c>
      <c r="BF46" s="5">
        <v>6.9</v>
      </c>
      <c r="BG46" s="5">
        <v>0.1</v>
      </c>
      <c r="BH46" s="2">
        <v>0</v>
      </c>
      <c r="BI46" s="2">
        <v>0</v>
      </c>
      <c r="BJ46" s="2">
        <v>0</v>
      </c>
      <c r="BK46" s="5">
        <v>13.6</v>
      </c>
      <c r="BL46" s="5">
        <v>68.8</v>
      </c>
      <c r="BM46" s="2">
        <v>0</v>
      </c>
      <c r="BN46" s="2">
        <v>0</v>
      </c>
      <c r="BO46" s="5">
        <v>6914</v>
      </c>
      <c r="BP46" s="5">
        <v>893</v>
      </c>
      <c r="BQ46" s="5">
        <v>60</v>
      </c>
      <c r="BR46" s="5">
        <v>8</v>
      </c>
      <c r="BS46" s="5">
        <v>0.2</v>
      </c>
      <c r="BT46" s="5">
        <v>0.03</v>
      </c>
      <c r="BU46" s="5">
        <v>13332</v>
      </c>
      <c r="BV46" s="5">
        <v>116</v>
      </c>
      <c r="BW46" s="5">
        <v>0.38</v>
      </c>
      <c r="BX46" s="5">
        <v>254917</v>
      </c>
      <c r="BY46" s="5">
        <v>8979</v>
      </c>
      <c r="BZ46" s="5">
        <v>2217</v>
      </c>
      <c r="CA46" s="5">
        <v>78</v>
      </c>
      <c r="CB46" s="5">
        <v>4.8600000000000003</v>
      </c>
      <c r="CC46" s="5">
        <v>0.18</v>
      </c>
      <c r="CD46" s="5">
        <v>7</v>
      </c>
      <c r="CE46" s="5">
        <v>23</v>
      </c>
      <c r="CF46" s="5">
        <v>79</v>
      </c>
      <c r="CG46" s="5">
        <v>46</v>
      </c>
      <c r="CH46" s="5">
        <v>9</v>
      </c>
      <c r="CI46" s="2">
        <v>0</v>
      </c>
      <c r="CJ46" s="5">
        <v>1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5">
        <v>4</v>
      </c>
      <c r="CR46" s="5">
        <v>29</v>
      </c>
      <c r="CS46" s="5">
        <v>0.73899000000000004</v>
      </c>
      <c r="CT46" s="5">
        <v>0.68206999999999995</v>
      </c>
      <c r="CU46" s="2" t="s">
        <v>143</v>
      </c>
    </row>
    <row r="47" spans="1:99" s="2" customFormat="1" x14ac:dyDescent="0.25">
      <c r="A47" s="2" t="s">
        <v>472</v>
      </c>
      <c r="C47" s="2" t="s">
        <v>473</v>
      </c>
      <c r="D47" s="2">
        <v>1980</v>
      </c>
      <c r="E47" s="2">
        <f t="shared" si="0"/>
        <v>35</v>
      </c>
      <c r="F47" s="2">
        <v>9.8000000000000007</v>
      </c>
      <c r="G47" s="2">
        <v>15</v>
      </c>
      <c r="H47" s="2">
        <v>49000</v>
      </c>
      <c r="I47" s="2">
        <v>1370</v>
      </c>
      <c r="J47" s="2">
        <v>2689</v>
      </c>
      <c r="K47" s="2">
        <v>2689</v>
      </c>
      <c r="L47" s="2">
        <f t="shared" si="1"/>
        <v>117132571.10000001</v>
      </c>
      <c r="M47" s="2">
        <v>576</v>
      </c>
      <c r="N47" s="2">
        <f t="shared" si="2"/>
        <v>25090560</v>
      </c>
      <c r="O47" s="2">
        <f t="shared" si="3"/>
        <v>0.9</v>
      </c>
      <c r="P47" s="2">
        <f t="shared" si="4"/>
        <v>2330991.36</v>
      </c>
      <c r="Q47" s="2">
        <f t="shared" si="5"/>
        <v>2.3309913600000001</v>
      </c>
      <c r="R47" s="2">
        <v>58.1</v>
      </c>
      <c r="S47" s="2">
        <f t="shared" si="6"/>
        <v>150.478419</v>
      </c>
      <c r="T47" s="2">
        <f t="shared" si="7"/>
        <v>37184</v>
      </c>
      <c r="U47" s="2">
        <f t="shared" si="8"/>
        <v>1619828000</v>
      </c>
      <c r="W47" s="2">
        <f t="shared" si="9"/>
        <v>0</v>
      </c>
      <c r="X47" s="2">
        <f t="shared" si="10"/>
        <v>0</v>
      </c>
      <c r="Y47" s="2">
        <f t="shared" si="11"/>
        <v>0</v>
      </c>
      <c r="Z47" s="2">
        <f t="shared" si="12"/>
        <v>4.6683920605996843</v>
      </c>
      <c r="AA47" s="2">
        <f t="shared" si="13"/>
        <v>0</v>
      </c>
      <c r="AB47" s="2">
        <f t="shared" si="14"/>
        <v>1.4290996103876583</v>
      </c>
      <c r="AC47" s="2">
        <v>9.8000000000000007</v>
      </c>
      <c r="AD47" s="2">
        <f t="shared" si="15"/>
        <v>0.47636653679588614</v>
      </c>
      <c r="AE47" s="2" t="s">
        <v>136</v>
      </c>
      <c r="AF47" s="2">
        <f t="shared" si="16"/>
        <v>64.555555555555557</v>
      </c>
      <c r="AG47" s="2">
        <f t="shared" si="17"/>
        <v>8.2595729445823551E-2</v>
      </c>
      <c r="AH47" s="2">
        <f t="shared" si="18"/>
        <v>0.70277733930660702</v>
      </c>
      <c r="AI47" s="2">
        <f t="shared" si="19"/>
        <v>117132571.10000001</v>
      </c>
      <c r="AJ47" s="2">
        <f t="shared" si="20"/>
        <v>3316827.72</v>
      </c>
      <c r="AK47" s="2">
        <f t="shared" si="21"/>
        <v>3.31682772</v>
      </c>
      <c r="AL47" s="2" t="s">
        <v>136</v>
      </c>
      <c r="AM47" s="2" t="s">
        <v>136</v>
      </c>
      <c r="AN47" s="2" t="s">
        <v>136</v>
      </c>
      <c r="AO47" s="2" t="s">
        <v>136</v>
      </c>
      <c r="AP47" s="2" t="s">
        <v>136</v>
      </c>
      <c r="AQ47" s="2" t="s">
        <v>136</v>
      </c>
      <c r="AR47" s="2" t="s">
        <v>136</v>
      </c>
      <c r="AS47" s="2">
        <v>0</v>
      </c>
      <c r="AT47" s="2" t="s">
        <v>136</v>
      </c>
      <c r="AU47" s="2" t="s">
        <v>136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 t="s">
        <v>143</v>
      </c>
    </row>
    <row r="48" spans="1:99" s="2" customFormat="1" x14ac:dyDescent="0.25">
      <c r="A48" s="2" t="s">
        <v>474</v>
      </c>
      <c r="C48" s="2" t="s">
        <v>475</v>
      </c>
      <c r="F48" s="2">
        <v>0</v>
      </c>
      <c r="G48" s="2">
        <v>15</v>
      </c>
      <c r="H48" s="2">
        <v>0</v>
      </c>
      <c r="I48" s="2">
        <v>166</v>
      </c>
      <c r="J48" s="2">
        <v>0</v>
      </c>
      <c r="K48" s="2">
        <v>166</v>
      </c>
      <c r="L48" s="2">
        <f t="shared" si="1"/>
        <v>7230943.4000000004</v>
      </c>
      <c r="M48" s="2">
        <v>1245</v>
      </c>
      <c r="N48" s="2">
        <f t="shared" si="2"/>
        <v>54232200</v>
      </c>
      <c r="O48" s="2">
        <f t="shared" si="3"/>
        <v>1.9453125</v>
      </c>
      <c r="P48" s="2">
        <f t="shared" si="4"/>
        <v>5038340.7</v>
      </c>
      <c r="Q48" s="2">
        <f t="shared" si="5"/>
        <v>5.0383407</v>
      </c>
      <c r="R48" s="2">
        <v>0</v>
      </c>
      <c r="S48" s="2">
        <f t="shared" si="6"/>
        <v>0</v>
      </c>
      <c r="T48" s="2">
        <f t="shared" si="7"/>
        <v>0</v>
      </c>
      <c r="U48" s="2">
        <f t="shared" si="8"/>
        <v>0</v>
      </c>
      <c r="W48" s="2">
        <f t="shared" si="9"/>
        <v>0</v>
      </c>
      <c r="X48" s="2">
        <f t="shared" si="10"/>
        <v>0</v>
      </c>
      <c r="Y48" s="2">
        <f t="shared" si="11"/>
        <v>0</v>
      </c>
      <c r="Z48" s="2">
        <f t="shared" si="12"/>
        <v>0.13333302724211815</v>
      </c>
      <c r="AA48" s="2" t="e">
        <f t="shared" si="13"/>
        <v>#DIV/0!</v>
      </c>
      <c r="AB48" s="2" t="e">
        <f t="shared" si="14"/>
        <v>#DIV/0!</v>
      </c>
      <c r="AC48" s="2">
        <v>0</v>
      </c>
      <c r="AD48" s="2" t="e">
        <f t="shared" si="15"/>
        <v>#DIV/0!</v>
      </c>
      <c r="AE48" s="2" t="s">
        <v>136</v>
      </c>
      <c r="AF48" s="2">
        <f t="shared" si="16"/>
        <v>0</v>
      </c>
      <c r="AG48" s="2">
        <f t="shared" si="17"/>
        <v>1.6045548841150466E-3</v>
      </c>
      <c r="AH48" s="2" t="e">
        <f t="shared" si="18"/>
        <v>#DIV/0!</v>
      </c>
      <c r="AI48" s="2">
        <f t="shared" si="19"/>
        <v>0</v>
      </c>
      <c r="AJ48" s="2">
        <f t="shared" si="20"/>
        <v>0</v>
      </c>
      <c r="AK48" s="2">
        <f t="shared" si="21"/>
        <v>0</v>
      </c>
      <c r="AL48" s="2" t="s">
        <v>136</v>
      </c>
      <c r="AM48" s="2" t="s">
        <v>136</v>
      </c>
      <c r="AN48" s="2" t="s">
        <v>136</v>
      </c>
      <c r="AO48" s="2" t="s">
        <v>136</v>
      </c>
      <c r="AP48" s="2" t="s">
        <v>136</v>
      </c>
      <c r="AQ48" s="2" t="s">
        <v>136</v>
      </c>
      <c r="AR48" s="2" t="s">
        <v>136</v>
      </c>
      <c r="AS48" s="2">
        <v>0</v>
      </c>
      <c r="AT48" s="2" t="s">
        <v>136</v>
      </c>
      <c r="AU48" s="2" t="s">
        <v>136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 t="s">
        <v>143</v>
      </c>
    </row>
    <row r="49" spans="1:99" s="2" customFormat="1" x14ac:dyDescent="0.25">
      <c r="A49" s="2" t="s">
        <v>476</v>
      </c>
      <c r="C49" s="2" t="s">
        <v>477</v>
      </c>
      <c r="F49" s="2">
        <v>0</v>
      </c>
      <c r="G49" s="2">
        <v>8.5</v>
      </c>
      <c r="H49" s="2">
        <v>0</v>
      </c>
      <c r="I49" s="2">
        <v>1760</v>
      </c>
      <c r="J49" s="2">
        <v>0</v>
      </c>
      <c r="K49" s="2">
        <v>1760</v>
      </c>
      <c r="L49" s="2">
        <f t="shared" si="1"/>
        <v>76665424</v>
      </c>
      <c r="M49" s="2">
        <v>414</v>
      </c>
      <c r="N49" s="2">
        <f t="shared" si="2"/>
        <v>18033840</v>
      </c>
      <c r="O49" s="2">
        <f t="shared" si="3"/>
        <v>0.64687500000000009</v>
      </c>
      <c r="P49" s="2">
        <f t="shared" si="4"/>
        <v>1675400.04</v>
      </c>
      <c r="Q49" s="2">
        <f t="shared" si="5"/>
        <v>1.67540004</v>
      </c>
      <c r="R49" s="2">
        <v>0</v>
      </c>
      <c r="S49" s="2">
        <f t="shared" si="6"/>
        <v>0</v>
      </c>
      <c r="T49" s="2">
        <f t="shared" si="7"/>
        <v>0</v>
      </c>
      <c r="U49" s="2">
        <f t="shared" si="8"/>
        <v>0</v>
      </c>
      <c r="W49" s="2">
        <f t="shared" si="9"/>
        <v>0</v>
      </c>
      <c r="X49" s="2">
        <f t="shared" si="10"/>
        <v>0</v>
      </c>
      <c r="Y49" s="2">
        <f t="shared" si="11"/>
        <v>0</v>
      </c>
      <c r="Z49" s="2">
        <f t="shared" si="12"/>
        <v>4.2511979700385494</v>
      </c>
      <c r="AA49" s="2" t="e">
        <f t="shared" si="13"/>
        <v>#DIV/0!</v>
      </c>
      <c r="AB49" s="2" t="e">
        <f t="shared" si="14"/>
        <v>#DIV/0!</v>
      </c>
      <c r="AC49" s="2">
        <v>0</v>
      </c>
      <c r="AD49" s="2" t="e">
        <f t="shared" si="15"/>
        <v>#DIV/0!</v>
      </c>
      <c r="AE49" s="2" t="s">
        <v>136</v>
      </c>
      <c r="AF49" s="2">
        <f t="shared" si="16"/>
        <v>0</v>
      </c>
      <c r="AG49" s="2">
        <f t="shared" si="17"/>
        <v>8.871818982820065E-2</v>
      </c>
      <c r="AH49" s="2" t="e">
        <f t="shared" si="18"/>
        <v>#DIV/0!</v>
      </c>
      <c r="AI49" s="2">
        <f t="shared" si="19"/>
        <v>0</v>
      </c>
      <c r="AJ49" s="2">
        <f t="shared" si="20"/>
        <v>0</v>
      </c>
      <c r="AK49" s="2">
        <f t="shared" si="21"/>
        <v>0</v>
      </c>
      <c r="AL49" s="2" t="s">
        <v>136</v>
      </c>
      <c r="AM49" s="2" t="s">
        <v>136</v>
      </c>
      <c r="AN49" s="2" t="s">
        <v>136</v>
      </c>
      <c r="AO49" s="2" t="s">
        <v>136</v>
      </c>
      <c r="AP49" s="2" t="s">
        <v>136</v>
      </c>
      <c r="AQ49" s="2" t="s">
        <v>136</v>
      </c>
      <c r="AR49" s="2" t="s">
        <v>136</v>
      </c>
      <c r="AS49" s="2">
        <v>0</v>
      </c>
      <c r="AT49" s="2" t="s">
        <v>136</v>
      </c>
      <c r="AU49" s="2" t="s">
        <v>136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 t="s">
        <v>143</v>
      </c>
    </row>
    <row r="50" spans="1:99" s="2" customFormat="1" x14ac:dyDescent="0.25">
      <c r="A50" s="2" t="s">
        <v>478</v>
      </c>
      <c r="C50" s="2" t="s">
        <v>479</v>
      </c>
      <c r="D50" s="2">
        <v>1980</v>
      </c>
      <c r="E50" s="2">
        <f t="shared" ref="E50" si="22">2015-D50</f>
        <v>35</v>
      </c>
      <c r="F50" s="2">
        <v>15.2</v>
      </c>
      <c r="G50" s="2">
        <v>15.2</v>
      </c>
      <c r="H50" s="2">
        <v>15000</v>
      </c>
      <c r="I50" s="2">
        <v>7244</v>
      </c>
      <c r="J50" s="2">
        <v>2689</v>
      </c>
      <c r="K50" s="2">
        <v>7244</v>
      </c>
      <c r="L50" s="2">
        <f t="shared" si="1"/>
        <v>315547915.60000002</v>
      </c>
      <c r="M50" s="2">
        <v>576</v>
      </c>
      <c r="N50" s="2">
        <f t="shared" si="2"/>
        <v>25090560</v>
      </c>
      <c r="O50" s="2">
        <f t="shared" si="3"/>
        <v>0.9</v>
      </c>
      <c r="P50" s="2">
        <f t="shared" si="4"/>
        <v>2330991.36</v>
      </c>
      <c r="Q50" s="2">
        <f t="shared" si="5"/>
        <v>2.3309913600000001</v>
      </c>
      <c r="R50" s="2">
        <v>58.1</v>
      </c>
      <c r="S50" s="2">
        <f t="shared" si="6"/>
        <v>150.478419</v>
      </c>
      <c r="T50" s="2">
        <f t="shared" si="7"/>
        <v>37184</v>
      </c>
      <c r="U50" s="2">
        <f t="shared" si="8"/>
        <v>1619828000</v>
      </c>
      <c r="W50" s="2">
        <f t="shared" si="9"/>
        <v>0</v>
      </c>
      <c r="X50" s="2">
        <f t="shared" si="10"/>
        <v>0</v>
      </c>
      <c r="Y50" s="2">
        <f t="shared" si="11"/>
        <v>0</v>
      </c>
      <c r="Z50" s="2">
        <f t="shared" si="12"/>
        <v>12.576360017472707</v>
      </c>
      <c r="AA50" s="2">
        <f t="shared" si="13"/>
        <v>0</v>
      </c>
      <c r="AB50" s="2">
        <f t="shared" si="14"/>
        <v>2.4821763192380342</v>
      </c>
      <c r="AC50" s="2">
        <v>15.2</v>
      </c>
      <c r="AD50" s="2">
        <f t="shared" si="15"/>
        <v>0.82739210641267813</v>
      </c>
      <c r="AE50" s="2" t="s">
        <v>136</v>
      </c>
      <c r="AF50" s="2">
        <f t="shared" si="16"/>
        <v>64.555555555555557</v>
      </c>
      <c r="AG50" s="2">
        <f t="shared" si="17"/>
        <v>0.22250779624601924</v>
      </c>
      <c r="AH50" s="2">
        <f t="shared" si="18"/>
        <v>0.70277733930660702</v>
      </c>
      <c r="AI50" s="2">
        <f t="shared" si="19"/>
        <v>117132571.10000001</v>
      </c>
      <c r="AJ50" s="2">
        <f t="shared" si="20"/>
        <v>3316827.72</v>
      </c>
      <c r="AK50" s="2">
        <f t="shared" si="21"/>
        <v>3.31682772</v>
      </c>
      <c r="AL50" s="2" t="s">
        <v>136</v>
      </c>
      <c r="AM50" s="2" t="s">
        <v>136</v>
      </c>
      <c r="AN50" s="2" t="s">
        <v>136</v>
      </c>
      <c r="AO50" s="2" t="s">
        <v>136</v>
      </c>
      <c r="AP50" s="2" t="s">
        <v>136</v>
      </c>
      <c r="AQ50" s="2" t="s">
        <v>136</v>
      </c>
      <c r="AR50" s="2" t="s">
        <v>136</v>
      </c>
      <c r="AS50" s="2">
        <v>0</v>
      </c>
      <c r="AT50" s="2" t="s">
        <v>136</v>
      </c>
      <c r="AU50" s="2" t="s">
        <v>136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 t="s">
        <v>143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2017-01-29T16:43:53Z</dcterms:created>
  <dcterms:modified xsi:type="dcterms:W3CDTF">2017-01-29T16:44:23Z</dcterms:modified>
</cp:coreProperties>
</file>