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KS Reservoirs" sheetId="1" r:id="rId1"/>
    <sheet name="Heading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K52" i="1" l="1"/>
  <c r="AA52" i="1" s="1"/>
  <c r="AJ52" i="1"/>
  <c r="AI52" i="1"/>
  <c r="AH52" i="1"/>
  <c r="AF52" i="1"/>
  <c r="X52" i="1"/>
  <c r="Y52" i="1" s="1"/>
  <c r="W52" i="1"/>
  <c r="U52" i="1"/>
  <c r="T52" i="1"/>
  <c r="S52" i="1"/>
  <c r="Q52" i="1"/>
  <c r="P52" i="1"/>
  <c r="O52" i="1"/>
  <c r="N52" i="1"/>
  <c r="L52" i="1"/>
  <c r="E52" i="1"/>
  <c r="AJ51" i="1"/>
  <c r="AK51" i="1" s="1"/>
  <c r="AI51" i="1"/>
  <c r="Z51" i="1"/>
  <c r="X51" i="1"/>
  <c r="W51" i="1"/>
  <c r="U51" i="1"/>
  <c r="T51" i="1"/>
  <c r="AF51" i="1" s="1"/>
  <c r="S51" i="1"/>
  <c r="Q51" i="1"/>
  <c r="P51" i="1"/>
  <c r="AH51" i="1" s="1"/>
  <c r="O51" i="1"/>
  <c r="Y51" i="1" s="1"/>
  <c r="N51" i="1"/>
  <c r="L51" i="1"/>
  <c r="E51" i="1"/>
  <c r="AK50" i="1"/>
  <c r="AJ50" i="1"/>
  <c r="AI50" i="1"/>
  <c r="AH50" i="1"/>
  <c r="AF50" i="1"/>
  <c r="AA50" i="1"/>
  <c r="X50" i="1"/>
  <c r="Y50" i="1" s="1"/>
  <c r="W50" i="1"/>
  <c r="U50" i="1"/>
  <c r="T50" i="1"/>
  <c r="S50" i="1"/>
  <c r="Q50" i="1"/>
  <c r="P50" i="1"/>
  <c r="O50" i="1"/>
  <c r="N50" i="1"/>
  <c r="L50" i="1"/>
  <c r="AK49" i="1"/>
  <c r="AJ49" i="1"/>
  <c r="AI49" i="1"/>
  <c r="AH49" i="1"/>
  <c r="AB49" i="1"/>
  <c r="X49" i="1"/>
  <c r="W49" i="1"/>
  <c r="AA49" i="1" s="1"/>
  <c r="U49" i="1"/>
  <c r="T49" i="1"/>
  <c r="AF49" i="1" s="1"/>
  <c r="S49" i="1"/>
  <c r="Q49" i="1"/>
  <c r="P49" i="1"/>
  <c r="O49" i="1"/>
  <c r="Y49" i="1" s="1"/>
  <c r="N49" i="1"/>
  <c r="L49" i="1"/>
  <c r="Z49" i="1" s="1"/>
  <c r="AG49" i="1" s="1"/>
  <c r="E49" i="1"/>
  <c r="AK48" i="1"/>
  <c r="AJ48" i="1"/>
  <c r="AI48" i="1"/>
  <c r="AF48" i="1"/>
  <c r="X48" i="1"/>
  <c r="W48" i="1"/>
  <c r="U48" i="1"/>
  <c r="T48" i="1"/>
  <c r="S48" i="1"/>
  <c r="Q48" i="1"/>
  <c r="P48" i="1"/>
  <c r="AH48" i="1" s="1"/>
  <c r="O48" i="1"/>
  <c r="Y48" i="1" s="1"/>
  <c r="N48" i="1"/>
  <c r="L48" i="1"/>
  <c r="Z48" i="1" s="1"/>
  <c r="AG48" i="1" s="1"/>
  <c r="E48" i="1"/>
  <c r="AK47" i="1"/>
  <c r="AJ47" i="1"/>
  <c r="AI47" i="1"/>
  <c r="AH47" i="1"/>
  <c r="AB47" i="1"/>
  <c r="X47" i="1"/>
  <c r="W47" i="1"/>
  <c r="AA47" i="1" s="1"/>
  <c r="U47" i="1"/>
  <c r="T47" i="1"/>
  <c r="AF47" i="1" s="1"/>
  <c r="S47" i="1"/>
  <c r="Q47" i="1"/>
  <c r="P47" i="1"/>
  <c r="O47" i="1"/>
  <c r="Y47" i="1" s="1"/>
  <c r="N47" i="1"/>
  <c r="L47" i="1"/>
  <c r="Z47" i="1" s="1"/>
  <c r="AG47" i="1" s="1"/>
  <c r="E47" i="1"/>
  <c r="AK46" i="1"/>
  <c r="AJ46" i="1"/>
  <c r="AI46" i="1"/>
  <c r="AG46" i="1"/>
  <c r="AF46" i="1"/>
  <c r="X46" i="1"/>
  <c r="W46" i="1"/>
  <c r="U46" i="1"/>
  <c r="T46" i="1"/>
  <c r="S46" i="1"/>
  <c r="Q46" i="1"/>
  <c r="P46" i="1"/>
  <c r="AH46" i="1" s="1"/>
  <c r="O46" i="1"/>
  <c r="Y46" i="1" s="1"/>
  <c r="N46" i="1"/>
  <c r="L46" i="1"/>
  <c r="Z46" i="1" s="1"/>
  <c r="AK45" i="1"/>
  <c r="AJ45" i="1"/>
  <c r="AI45" i="1"/>
  <c r="AF45" i="1"/>
  <c r="AB45" i="1"/>
  <c r="X45" i="1"/>
  <c r="Y45" i="1" s="1"/>
  <c r="W45" i="1"/>
  <c r="AA45" i="1" s="1"/>
  <c r="U45" i="1"/>
  <c r="T45" i="1"/>
  <c r="S45" i="1"/>
  <c r="Q45" i="1"/>
  <c r="P45" i="1"/>
  <c r="AH45" i="1" s="1"/>
  <c r="O45" i="1"/>
  <c r="N45" i="1"/>
  <c r="L45" i="1"/>
  <c r="Z45" i="1" s="1"/>
  <c r="E45" i="1"/>
  <c r="AJ44" i="1"/>
  <c r="AK44" i="1" s="1"/>
  <c r="AI44" i="1"/>
  <c r="AH44" i="1"/>
  <c r="AF44" i="1"/>
  <c r="Z44" i="1"/>
  <c r="X44" i="1"/>
  <c r="W44" i="1"/>
  <c r="AA44" i="1" s="1"/>
  <c r="U44" i="1"/>
  <c r="T44" i="1"/>
  <c r="S44" i="1"/>
  <c r="Q44" i="1"/>
  <c r="P44" i="1"/>
  <c r="O44" i="1"/>
  <c r="Y44" i="1" s="1"/>
  <c r="N44" i="1"/>
  <c r="L44" i="1"/>
  <c r="AK43" i="1"/>
  <c r="AJ43" i="1"/>
  <c r="AI43" i="1"/>
  <c r="AF43" i="1"/>
  <c r="AD43" i="1"/>
  <c r="Z43" i="1"/>
  <c r="AB43" i="1" s="1"/>
  <c r="X43" i="1"/>
  <c r="W43" i="1"/>
  <c r="AA43" i="1" s="1"/>
  <c r="U43" i="1"/>
  <c r="T43" i="1"/>
  <c r="S43" i="1"/>
  <c r="Q43" i="1"/>
  <c r="P43" i="1"/>
  <c r="O43" i="1"/>
  <c r="Y43" i="1" s="1"/>
  <c r="N43" i="1"/>
  <c r="L43" i="1"/>
  <c r="E43" i="1"/>
  <c r="AK42" i="1"/>
  <c r="AA42" i="1" s="1"/>
  <c r="AJ42" i="1"/>
  <c r="AI42" i="1"/>
  <c r="AH42" i="1"/>
  <c r="X42" i="1"/>
  <c r="W42" i="1"/>
  <c r="U42" i="1"/>
  <c r="T42" i="1"/>
  <c r="AF42" i="1" s="1"/>
  <c r="S42" i="1"/>
  <c r="Q42" i="1"/>
  <c r="P42" i="1"/>
  <c r="O42" i="1"/>
  <c r="Y42" i="1" s="1"/>
  <c r="N42" i="1"/>
  <c r="L42" i="1"/>
  <c r="E42" i="1"/>
  <c r="AK41" i="1"/>
  <c r="AJ41" i="1"/>
  <c r="AI41" i="1"/>
  <c r="AF41" i="1"/>
  <c r="AD41" i="1"/>
  <c r="Z41" i="1"/>
  <c r="AB41" i="1" s="1"/>
  <c r="X41" i="1"/>
  <c r="W41" i="1"/>
  <c r="AA41" i="1" s="1"/>
  <c r="U41" i="1"/>
  <c r="T41" i="1"/>
  <c r="S41" i="1"/>
  <c r="Q41" i="1"/>
  <c r="P41" i="1"/>
  <c r="O41" i="1"/>
  <c r="Y41" i="1" s="1"/>
  <c r="N41" i="1"/>
  <c r="L41" i="1"/>
  <c r="E41" i="1"/>
  <c r="AK40" i="1"/>
  <c r="AA40" i="1" s="1"/>
  <c r="AJ40" i="1"/>
  <c r="AI40" i="1"/>
  <c r="AH40" i="1"/>
  <c r="X40" i="1"/>
  <c r="W40" i="1"/>
  <c r="U40" i="1"/>
  <c r="T40" i="1"/>
  <c r="AF40" i="1" s="1"/>
  <c r="S40" i="1"/>
  <c r="Q40" i="1"/>
  <c r="P40" i="1"/>
  <c r="O40" i="1"/>
  <c r="Y40" i="1" s="1"/>
  <c r="N40" i="1"/>
  <c r="L40" i="1"/>
  <c r="E40" i="1"/>
  <c r="AK39" i="1"/>
  <c r="AJ39" i="1"/>
  <c r="AI39" i="1"/>
  <c r="AF39" i="1"/>
  <c r="AD39" i="1"/>
  <c r="Z39" i="1"/>
  <c r="AB39" i="1" s="1"/>
  <c r="X39" i="1"/>
  <c r="W39" i="1"/>
  <c r="AA39" i="1" s="1"/>
  <c r="U39" i="1"/>
  <c r="T39" i="1"/>
  <c r="S39" i="1"/>
  <c r="Q39" i="1"/>
  <c r="P39" i="1"/>
  <c r="O39" i="1"/>
  <c r="Y39" i="1" s="1"/>
  <c r="N39" i="1"/>
  <c r="L39" i="1"/>
  <c r="E39" i="1"/>
  <c r="AK38" i="1"/>
  <c r="AA38" i="1" s="1"/>
  <c r="AJ38" i="1"/>
  <c r="AI38" i="1"/>
  <c r="AH38" i="1"/>
  <c r="X38" i="1"/>
  <c r="W38" i="1"/>
  <c r="U38" i="1"/>
  <c r="T38" i="1"/>
  <c r="AF38" i="1" s="1"/>
  <c r="S38" i="1"/>
  <c r="Q38" i="1"/>
  <c r="P38" i="1"/>
  <c r="O38" i="1"/>
  <c r="Y38" i="1" s="1"/>
  <c r="N38" i="1"/>
  <c r="L38" i="1"/>
  <c r="E38" i="1"/>
  <c r="AK37" i="1"/>
  <c r="AJ37" i="1"/>
  <c r="AI37" i="1"/>
  <c r="AF37" i="1"/>
  <c r="AD37" i="1"/>
  <c r="Z37" i="1"/>
  <c r="AB37" i="1" s="1"/>
  <c r="X37" i="1"/>
  <c r="W37" i="1"/>
  <c r="AA37" i="1" s="1"/>
  <c r="U37" i="1"/>
  <c r="T37" i="1"/>
  <c r="S37" i="1"/>
  <c r="Q37" i="1"/>
  <c r="P37" i="1"/>
  <c r="O37" i="1"/>
  <c r="Y37" i="1" s="1"/>
  <c r="N37" i="1"/>
  <c r="L37" i="1"/>
  <c r="E37" i="1"/>
  <c r="AK36" i="1"/>
  <c r="AA36" i="1" s="1"/>
  <c r="AJ36" i="1"/>
  <c r="AI36" i="1"/>
  <c r="AH36" i="1"/>
  <c r="X36" i="1"/>
  <c r="W36" i="1"/>
  <c r="U36" i="1"/>
  <c r="T36" i="1"/>
  <c r="AF36" i="1" s="1"/>
  <c r="S36" i="1"/>
  <c r="Q36" i="1"/>
  <c r="P36" i="1"/>
  <c r="O36" i="1"/>
  <c r="Y36" i="1" s="1"/>
  <c r="N36" i="1"/>
  <c r="L36" i="1"/>
  <c r="E36" i="1"/>
  <c r="AK35" i="1"/>
  <c r="AJ35" i="1"/>
  <c r="AI35" i="1"/>
  <c r="AF35" i="1"/>
  <c r="AD35" i="1"/>
  <c r="Z35" i="1"/>
  <c r="AB35" i="1" s="1"/>
  <c r="X35" i="1"/>
  <c r="W35" i="1"/>
  <c r="AA35" i="1" s="1"/>
  <c r="U35" i="1"/>
  <c r="T35" i="1"/>
  <c r="S35" i="1"/>
  <c r="Q35" i="1"/>
  <c r="P35" i="1"/>
  <c r="O35" i="1"/>
  <c r="Y35" i="1" s="1"/>
  <c r="N35" i="1"/>
  <c r="L35" i="1"/>
  <c r="E35" i="1"/>
  <c r="AK34" i="1"/>
  <c r="AA34" i="1" s="1"/>
  <c r="AJ34" i="1"/>
  <c r="AI34" i="1"/>
  <c r="AH34" i="1"/>
  <c r="X34" i="1"/>
  <c r="W34" i="1"/>
  <c r="U34" i="1"/>
  <c r="T34" i="1"/>
  <c r="AF34" i="1" s="1"/>
  <c r="S34" i="1"/>
  <c r="Q34" i="1"/>
  <c r="P34" i="1"/>
  <c r="O34" i="1"/>
  <c r="Y34" i="1" s="1"/>
  <c r="N34" i="1"/>
  <c r="L34" i="1"/>
  <c r="E34" i="1"/>
  <c r="AK33" i="1"/>
  <c r="AJ33" i="1"/>
  <c r="AI33" i="1"/>
  <c r="AF33" i="1"/>
  <c r="AD33" i="1"/>
  <c r="Z33" i="1"/>
  <c r="AB33" i="1" s="1"/>
  <c r="X33" i="1"/>
  <c r="W33" i="1"/>
  <c r="AA33" i="1" s="1"/>
  <c r="U33" i="1"/>
  <c r="T33" i="1"/>
  <c r="S33" i="1"/>
  <c r="Q33" i="1"/>
  <c r="P33" i="1"/>
  <c r="O33" i="1"/>
  <c r="Y33" i="1" s="1"/>
  <c r="N33" i="1"/>
  <c r="L33" i="1"/>
  <c r="E33" i="1"/>
  <c r="AK32" i="1"/>
  <c r="AA32" i="1" s="1"/>
  <c r="AJ32" i="1"/>
  <c r="AI32" i="1"/>
  <c r="AH32" i="1"/>
  <c r="X32" i="1"/>
  <c r="W32" i="1"/>
  <c r="U32" i="1"/>
  <c r="T32" i="1"/>
  <c r="AF32" i="1" s="1"/>
  <c r="S32" i="1"/>
  <c r="Q32" i="1"/>
  <c r="P32" i="1"/>
  <c r="O32" i="1"/>
  <c r="Y32" i="1" s="1"/>
  <c r="N32" i="1"/>
  <c r="L32" i="1"/>
  <c r="E32" i="1"/>
  <c r="AK31" i="1"/>
  <c r="AJ31" i="1"/>
  <c r="AI31" i="1"/>
  <c r="AF31" i="1"/>
  <c r="AD31" i="1"/>
  <c r="Z31" i="1"/>
  <c r="AB31" i="1" s="1"/>
  <c r="X31" i="1"/>
  <c r="W31" i="1"/>
  <c r="AA31" i="1" s="1"/>
  <c r="U31" i="1"/>
  <c r="T31" i="1"/>
  <c r="S31" i="1"/>
  <c r="Q31" i="1"/>
  <c r="P31" i="1"/>
  <c r="O31" i="1"/>
  <c r="Y31" i="1" s="1"/>
  <c r="N31" i="1"/>
  <c r="L31" i="1"/>
  <c r="E31" i="1"/>
  <c r="AK30" i="1"/>
  <c r="AA30" i="1" s="1"/>
  <c r="AJ30" i="1"/>
  <c r="AI30" i="1"/>
  <c r="AH30" i="1"/>
  <c r="X30" i="1"/>
  <c r="W30" i="1"/>
  <c r="U30" i="1"/>
  <c r="T30" i="1"/>
  <c r="AF30" i="1" s="1"/>
  <c r="S30" i="1"/>
  <c r="Q30" i="1"/>
  <c r="P30" i="1"/>
  <c r="O30" i="1"/>
  <c r="Y30" i="1" s="1"/>
  <c r="N30" i="1"/>
  <c r="L30" i="1"/>
  <c r="E30" i="1"/>
  <c r="AK29" i="1"/>
  <c r="AJ29" i="1"/>
  <c r="AI29" i="1"/>
  <c r="AF29" i="1"/>
  <c r="AD29" i="1"/>
  <c r="Z29" i="1"/>
  <c r="AB29" i="1" s="1"/>
  <c r="X29" i="1"/>
  <c r="W29" i="1"/>
  <c r="AA29" i="1" s="1"/>
  <c r="U29" i="1"/>
  <c r="T29" i="1"/>
  <c r="S29" i="1"/>
  <c r="Q29" i="1"/>
  <c r="P29" i="1"/>
  <c r="O29" i="1"/>
  <c r="Y29" i="1" s="1"/>
  <c r="N29" i="1"/>
  <c r="L29" i="1"/>
  <c r="E29" i="1"/>
  <c r="AK28" i="1"/>
  <c r="AA28" i="1" s="1"/>
  <c r="AJ28" i="1"/>
  <c r="AI28" i="1"/>
  <c r="AH28" i="1"/>
  <c r="X28" i="1"/>
  <c r="W28" i="1"/>
  <c r="U28" i="1"/>
  <c r="T28" i="1"/>
  <c r="AF28" i="1" s="1"/>
  <c r="S28" i="1"/>
  <c r="Q28" i="1"/>
  <c r="P28" i="1"/>
  <c r="O28" i="1"/>
  <c r="Y28" i="1" s="1"/>
  <c r="N28" i="1"/>
  <c r="L28" i="1"/>
  <c r="E28" i="1"/>
  <c r="AK27" i="1"/>
  <c r="AJ27" i="1"/>
  <c r="AI27" i="1"/>
  <c r="AF27" i="1"/>
  <c r="AD27" i="1"/>
  <c r="Z27" i="1"/>
  <c r="AB27" i="1" s="1"/>
  <c r="X27" i="1"/>
  <c r="W27" i="1"/>
  <c r="AA27" i="1" s="1"/>
  <c r="U27" i="1"/>
  <c r="T27" i="1"/>
  <c r="S27" i="1"/>
  <c r="Q27" i="1"/>
  <c r="P27" i="1"/>
  <c r="O27" i="1"/>
  <c r="Y27" i="1" s="1"/>
  <c r="N27" i="1"/>
  <c r="L27" i="1"/>
  <c r="E27" i="1"/>
  <c r="AK26" i="1"/>
  <c r="AA26" i="1" s="1"/>
  <c r="AJ26" i="1"/>
  <c r="AI26" i="1"/>
  <c r="AH26" i="1"/>
  <c r="X26" i="1"/>
  <c r="W26" i="1"/>
  <c r="U26" i="1"/>
  <c r="T26" i="1"/>
  <c r="AF26" i="1" s="1"/>
  <c r="S26" i="1"/>
  <c r="Q26" i="1"/>
  <c r="P26" i="1"/>
  <c r="O26" i="1"/>
  <c r="Y26" i="1" s="1"/>
  <c r="N26" i="1"/>
  <c r="L26" i="1"/>
  <c r="AJ25" i="1"/>
  <c r="AK25" i="1" s="1"/>
  <c r="AI25" i="1"/>
  <c r="Z25" i="1"/>
  <c r="X25" i="1"/>
  <c r="Y25" i="1" s="1"/>
  <c r="W25" i="1"/>
  <c r="AA25" i="1" s="1"/>
  <c r="U25" i="1"/>
  <c r="T25" i="1"/>
  <c r="AF25" i="1" s="1"/>
  <c r="S25" i="1"/>
  <c r="Q25" i="1"/>
  <c r="P25" i="1"/>
  <c r="AH25" i="1" s="1"/>
  <c r="O25" i="1"/>
  <c r="N25" i="1"/>
  <c r="L25" i="1"/>
  <c r="E25" i="1"/>
  <c r="AJ24" i="1"/>
  <c r="AK24" i="1" s="1"/>
  <c r="AI24" i="1"/>
  <c r="AF24" i="1"/>
  <c r="AB24" i="1"/>
  <c r="X24" i="1"/>
  <c r="Y24" i="1" s="1"/>
  <c r="W24" i="1"/>
  <c r="AA24" i="1" s="1"/>
  <c r="U24" i="1"/>
  <c r="T24" i="1"/>
  <c r="S24" i="1"/>
  <c r="Q24" i="1"/>
  <c r="P24" i="1"/>
  <c r="AH24" i="1" s="1"/>
  <c r="O24" i="1"/>
  <c r="N24" i="1"/>
  <c r="L24" i="1"/>
  <c r="Z24" i="1" s="1"/>
  <c r="E24" i="1"/>
  <c r="AJ23" i="1"/>
  <c r="AK23" i="1" s="1"/>
  <c r="AI23" i="1"/>
  <c r="AH23" i="1"/>
  <c r="AF23" i="1"/>
  <c r="Z23" i="1"/>
  <c r="X23" i="1"/>
  <c r="W23" i="1"/>
  <c r="AA23" i="1" s="1"/>
  <c r="U23" i="1"/>
  <c r="T23" i="1"/>
  <c r="S23" i="1"/>
  <c r="Q23" i="1"/>
  <c r="P23" i="1"/>
  <c r="O23" i="1"/>
  <c r="Y23" i="1" s="1"/>
  <c r="N23" i="1"/>
  <c r="L23" i="1"/>
  <c r="E23" i="1"/>
  <c r="AK22" i="1"/>
  <c r="AJ22" i="1"/>
  <c r="AI22" i="1"/>
  <c r="AF22" i="1"/>
  <c r="AA22" i="1"/>
  <c r="Z22" i="1"/>
  <c r="AG22" i="1" s="1"/>
  <c r="X22" i="1"/>
  <c r="Y22" i="1" s="1"/>
  <c r="W22" i="1"/>
  <c r="U22" i="1"/>
  <c r="T22" i="1"/>
  <c r="S22" i="1"/>
  <c r="Q22" i="1"/>
  <c r="P22" i="1"/>
  <c r="AH22" i="1" s="1"/>
  <c r="O22" i="1"/>
  <c r="N22" i="1"/>
  <c r="L22" i="1"/>
  <c r="E22" i="1"/>
  <c r="AJ21" i="1"/>
  <c r="AK21" i="1" s="1"/>
  <c r="AI21" i="1"/>
  <c r="AF21" i="1"/>
  <c r="AD21" i="1"/>
  <c r="X21" i="1"/>
  <c r="W21" i="1"/>
  <c r="U21" i="1"/>
  <c r="T21" i="1"/>
  <c r="S21" i="1"/>
  <c r="Q21" i="1"/>
  <c r="P21" i="1"/>
  <c r="AH21" i="1" s="1"/>
  <c r="O21" i="1"/>
  <c r="Y21" i="1" s="1"/>
  <c r="N21" i="1"/>
  <c r="Z21" i="1" s="1"/>
  <c r="L21" i="1"/>
  <c r="E21" i="1"/>
  <c r="AK20" i="1"/>
  <c r="AA20" i="1" s="1"/>
  <c r="AJ20" i="1"/>
  <c r="AI20" i="1"/>
  <c r="AF20" i="1"/>
  <c r="X20" i="1"/>
  <c r="Y20" i="1" s="1"/>
  <c r="W20" i="1"/>
  <c r="U20" i="1"/>
  <c r="T20" i="1"/>
  <c r="S20" i="1"/>
  <c r="Q20" i="1"/>
  <c r="P20" i="1"/>
  <c r="AH20" i="1" s="1"/>
  <c r="O20" i="1"/>
  <c r="N20" i="1"/>
  <c r="Z20" i="1" s="1"/>
  <c r="L20" i="1"/>
  <c r="E20" i="1"/>
  <c r="AJ19" i="1"/>
  <c r="AK19" i="1" s="1"/>
  <c r="AI19" i="1"/>
  <c r="AD19" i="1"/>
  <c r="AB19" i="1"/>
  <c r="X19" i="1"/>
  <c r="W19" i="1"/>
  <c r="AA19" i="1" s="1"/>
  <c r="U19" i="1"/>
  <c r="T19" i="1"/>
  <c r="AF19" i="1" s="1"/>
  <c r="S19" i="1"/>
  <c r="Q19" i="1"/>
  <c r="P19" i="1"/>
  <c r="AH19" i="1" s="1"/>
  <c r="O19" i="1"/>
  <c r="N19" i="1"/>
  <c r="Z19" i="1" s="1"/>
  <c r="AG19" i="1" s="1"/>
  <c r="L19" i="1"/>
  <c r="E19" i="1"/>
  <c r="AK18" i="1"/>
  <c r="AJ18" i="1"/>
  <c r="AI18" i="1"/>
  <c r="AF18" i="1"/>
  <c r="X18" i="1"/>
  <c r="Y18" i="1" s="1"/>
  <c r="W18" i="1"/>
  <c r="AA18" i="1" s="1"/>
  <c r="U18" i="1"/>
  <c r="T18" i="1"/>
  <c r="S18" i="1"/>
  <c r="Q18" i="1"/>
  <c r="P18" i="1"/>
  <c r="AH18" i="1" s="1"/>
  <c r="O18" i="1"/>
  <c r="N18" i="1"/>
  <c r="Z18" i="1" s="1"/>
  <c r="L18" i="1"/>
  <c r="E18" i="1"/>
  <c r="AJ17" i="1"/>
  <c r="AK17" i="1" s="1"/>
  <c r="AI17" i="1"/>
  <c r="Z17" i="1"/>
  <c r="AG17" i="1" s="1"/>
  <c r="X17" i="1"/>
  <c r="Y17" i="1" s="1"/>
  <c r="W17" i="1"/>
  <c r="U17" i="1"/>
  <c r="T17" i="1"/>
  <c r="AF17" i="1" s="1"/>
  <c r="S17" i="1"/>
  <c r="Q17" i="1"/>
  <c r="P17" i="1"/>
  <c r="AH17" i="1" s="1"/>
  <c r="O17" i="1"/>
  <c r="N17" i="1"/>
  <c r="L17" i="1"/>
  <c r="E17" i="1"/>
  <c r="AJ16" i="1"/>
  <c r="AK16" i="1" s="1"/>
  <c r="AI16" i="1"/>
  <c r="AF16" i="1"/>
  <c r="AB16" i="1"/>
  <c r="X16" i="1"/>
  <c r="Y16" i="1" s="1"/>
  <c r="W16" i="1"/>
  <c r="AA16" i="1" s="1"/>
  <c r="U16" i="1"/>
  <c r="T16" i="1"/>
  <c r="S16" i="1"/>
  <c r="Q16" i="1"/>
  <c r="P16" i="1"/>
  <c r="AH16" i="1" s="1"/>
  <c r="O16" i="1"/>
  <c r="N16" i="1"/>
  <c r="L16" i="1"/>
  <c r="Z16" i="1" s="1"/>
  <c r="E16" i="1"/>
  <c r="AJ15" i="1"/>
  <c r="AK15" i="1" s="1"/>
  <c r="AI15" i="1"/>
  <c r="AH15" i="1"/>
  <c r="AF15" i="1"/>
  <c r="AB15" i="1"/>
  <c r="Z15" i="1"/>
  <c r="X15" i="1"/>
  <c r="W15" i="1"/>
  <c r="AA15" i="1" s="1"/>
  <c r="U15" i="1"/>
  <c r="T15" i="1"/>
  <c r="S15" i="1"/>
  <c r="Q15" i="1"/>
  <c r="P15" i="1"/>
  <c r="O15" i="1"/>
  <c r="Y15" i="1" s="1"/>
  <c r="N15" i="1"/>
  <c r="L15" i="1"/>
  <c r="E15" i="1"/>
  <c r="AK14" i="1"/>
  <c r="AJ14" i="1"/>
  <c r="AI14" i="1"/>
  <c r="X14" i="1"/>
  <c r="Y14" i="1" s="1"/>
  <c r="W14" i="1"/>
  <c r="AA14" i="1" s="1"/>
  <c r="U14" i="1"/>
  <c r="T14" i="1"/>
  <c r="AF14" i="1" s="1"/>
  <c r="S14" i="1"/>
  <c r="Q14" i="1"/>
  <c r="P14" i="1"/>
  <c r="AH14" i="1" s="1"/>
  <c r="O14" i="1"/>
  <c r="N14" i="1"/>
  <c r="L14" i="1"/>
  <c r="Z14" i="1" s="1"/>
  <c r="E14" i="1"/>
  <c r="AJ13" i="1"/>
  <c r="AK13" i="1" s="1"/>
  <c r="AI13" i="1"/>
  <c r="Z13" i="1"/>
  <c r="AG13" i="1" s="1"/>
  <c r="X13" i="1"/>
  <c r="W13" i="1"/>
  <c r="AA13" i="1" s="1"/>
  <c r="U13" i="1"/>
  <c r="T13" i="1"/>
  <c r="AF13" i="1" s="1"/>
  <c r="S13" i="1"/>
  <c r="Q13" i="1"/>
  <c r="P13" i="1"/>
  <c r="AH13" i="1" s="1"/>
  <c r="O13" i="1"/>
  <c r="Y13" i="1" s="1"/>
  <c r="N13" i="1"/>
  <c r="L13" i="1"/>
  <c r="E13" i="1"/>
  <c r="AK12" i="1"/>
  <c r="AJ12" i="1"/>
  <c r="AI12" i="1"/>
  <c r="AF12" i="1"/>
  <c r="AA12" i="1"/>
  <c r="X12" i="1"/>
  <c r="Y12" i="1" s="1"/>
  <c r="W12" i="1"/>
  <c r="U12" i="1"/>
  <c r="T12" i="1"/>
  <c r="S12" i="1"/>
  <c r="Q12" i="1"/>
  <c r="P12" i="1"/>
  <c r="AH12" i="1" s="1"/>
  <c r="O12" i="1"/>
  <c r="N12" i="1"/>
  <c r="L12" i="1"/>
  <c r="Z12" i="1" s="1"/>
  <c r="E12" i="1"/>
  <c r="AJ11" i="1"/>
  <c r="AK11" i="1" s="1"/>
  <c r="AI11" i="1"/>
  <c r="Z11" i="1"/>
  <c r="AG11" i="1" s="1"/>
  <c r="X11" i="1"/>
  <c r="W11" i="1"/>
  <c r="U11" i="1"/>
  <c r="T11" i="1"/>
  <c r="AF11" i="1" s="1"/>
  <c r="S11" i="1"/>
  <c r="Q11" i="1"/>
  <c r="P11" i="1"/>
  <c r="AH11" i="1" s="1"/>
  <c r="O11" i="1"/>
  <c r="Y11" i="1" s="1"/>
  <c r="N11" i="1"/>
  <c r="L11" i="1"/>
  <c r="E11" i="1"/>
  <c r="AK10" i="1"/>
  <c r="AA10" i="1" s="1"/>
  <c r="AJ10" i="1"/>
  <c r="AI10" i="1"/>
  <c r="AF10" i="1"/>
  <c r="Z10" i="1"/>
  <c r="AD10" i="1" s="1"/>
  <c r="X10" i="1"/>
  <c r="Y10" i="1" s="1"/>
  <c r="W10" i="1"/>
  <c r="U10" i="1"/>
  <c r="T10" i="1"/>
  <c r="S10" i="1"/>
  <c r="Q10" i="1"/>
  <c r="P10" i="1"/>
  <c r="AH10" i="1" s="1"/>
  <c r="O10" i="1"/>
  <c r="N10" i="1"/>
  <c r="L10" i="1"/>
  <c r="E10" i="1"/>
  <c r="AJ9" i="1"/>
  <c r="AK9" i="1" s="1"/>
  <c r="AI9" i="1"/>
  <c r="X9" i="1"/>
  <c r="Y9" i="1" s="1"/>
  <c r="W9" i="1"/>
  <c r="U9" i="1"/>
  <c r="T9" i="1"/>
  <c r="AF9" i="1" s="1"/>
  <c r="S9" i="1"/>
  <c r="Q9" i="1"/>
  <c r="P9" i="1"/>
  <c r="AH9" i="1" s="1"/>
  <c r="O9" i="1"/>
  <c r="N9" i="1"/>
  <c r="Z9" i="1" s="1"/>
  <c r="L9" i="1"/>
  <c r="E9" i="1"/>
  <c r="AJ8" i="1"/>
  <c r="AK8" i="1" s="1"/>
  <c r="AI8" i="1"/>
  <c r="AF8" i="1"/>
  <c r="X8" i="1"/>
  <c r="Y8" i="1" s="1"/>
  <c r="W8" i="1"/>
  <c r="AA8" i="1" s="1"/>
  <c r="U8" i="1"/>
  <c r="T8" i="1"/>
  <c r="S8" i="1"/>
  <c r="Q8" i="1"/>
  <c r="P8" i="1"/>
  <c r="AH8" i="1" s="1"/>
  <c r="O8" i="1"/>
  <c r="N8" i="1"/>
  <c r="Z8" i="1" s="1"/>
  <c r="L8" i="1"/>
  <c r="E8" i="1"/>
  <c r="AJ7" i="1"/>
  <c r="AK7" i="1" s="1"/>
  <c r="AI7" i="1"/>
  <c r="X7" i="1"/>
  <c r="Y7" i="1" s="1"/>
  <c r="W7" i="1"/>
  <c r="AA7" i="1" s="1"/>
  <c r="U7" i="1"/>
  <c r="T7" i="1"/>
  <c r="AF7" i="1" s="1"/>
  <c r="S7" i="1"/>
  <c r="Q7" i="1"/>
  <c r="P7" i="1"/>
  <c r="AH7" i="1" s="1"/>
  <c r="O7" i="1"/>
  <c r="N7" i="1"/>
  <c r="Z7" i="1" s="1"/>
  <c r="L7" i="1"/>
  <c r="E7" i="1"/>
  <c r="AJ6" i="1"/>
  <c r="AK6" i="1" s="1"/>
  <c r="AI6" i="1"/>
  <c r="AF6" i="1"/>
  <c r="X6" i="1"/>
  <c r="Y6" i="1" s="1"/>
  <c r="W6" i="1"/>
  <c r="AA6" i="1" s="1"/>
  <c r="U6" i="1"/>
  <c r="T6" i="1"/>
  <c r="S6" i="1"/>
  <c r="Q6" i="1"/>
  <c r="P6" i="1"/>
  <c r="AH6" i="1" s="1"/>
  <c r="O6" i="1"/>
  <c r="N6" i="1"/>
  <c r="L6" i="1"/>
  <c r="Z6" i="1" s="1"/>
  <c r="E6" i="1"/>
  <c r="AJ5" i="1"/>
  <c r="AK5" i="1" s="1"/>
  <c r="AI5" i="1"/>
  <c r="Z5" i="1"/>
  <c r="AG5" i="1" s="1"/>
  <c r="X5" i="1"/>
  <c r="W5" i="1"/>
  <c r="AA5" i="1" s="1"/>
  <c r="U5" i="1"/>
  <c r="T5" i="1"/>
  <c r="AF5" i="1" s="1"/>
  <c r="S5" i="1"/>
  <c r="Q5" i="1"/>
  <c r="P5" i="1"/>
  <c r="AH5" i="1" s="1"/>
  <c r="O5" i="1"/>
  <c r="Y5" i="1" s="1"/>
  <c r="N5" i="1"/>
  <c r="L5" i="1"/>
  <c r="E5" i="1"/>
  <c r="AK4" i="1"/>
  <c r="AJ4" i="1"/>
  <c r="AI4" i="1"/>
  <c r="AF4" i="1"/>
  <c r="AA4" i="1"/>
  <c r="X4" i="1"/>
  <c r="Y4" i="1" s="1"/>
  <c r="W4" i="1"/>
  <c r="U4" i="1"/>
  <c r="T4" i="1"/>
  <c r="S4" i="1"/>
  <c r="Q4" i="1"/>
  <c r="P4" i="1"/>
  <c r="AH4" i="1" s="1"/>
  <c r="O4" i="1"/>
  <c r="N4" i="1"/>
  <c r="L4" i="1"/>
  <c r="Z4" i="1" s="1"/>
  <c r="E4" i="1"/>
  <c r="AJ3" i="1"/>
  <c r="AK3" i="1" s="1"/>
  <c r="AI3" i="1"/>
  <c r="Z3" i="1"/>
  <c r="AG3" i="1" s="1"/>
  <c r="X3" i="1"/>
  <c r="W3" i="1"/>
  <c r="U3" i="1"/>
  <c r="T3" i="1"/>
  <c r="AF3" i="1" s="1"/>
  <c r="S3" i="1"/>
  <c r="Q3" i="1"/>
  <c r="P3" i="1"/>
  <c r="AH3" i="1" s="1"/>
  <c r="O3" i="1"/>
  <c r="Y3" i="1" s="1"/>
  <c r="N3" i="1"/>
  <c r="L3" i="1"/>
  <c r="E3" i="1"/>
  <c r="AD20" i="1" l="1"/>
  <c r="AB20" i="1"/>
  <c r="AG20" i="1"/>
  <c r="AD14" i="1"/>
  <c r="AG14" i="1"/>
  <c r="AB14" i="1"/>
  <c r="AG7" i="1"/>
  <c r="AD7" i="1"/>
  <c r="AB7" i="1"/>
  <c r="AD18" i="1"/>
  <c r="AG18" i="1"/>
  <c r="AB18" i="1"/>
  <c r="AD4" i="1"/>
  <c r="AG4" i="1"/>
  <c r="AB4" i="1"/>
  <c r="AG9" i="1"/>
  <c r="AB9" i="1"/>
  <c r="AD9" i="1"/>
  <c r="AD6" i="1"/>
  <c r="AB6" i="1"/>
  <c r="AG6" i="1"/>
  <c r="AD8" i="1"/>
  <c r="AB8" i="1"/>
  <c r="AG8" i="1"/>
  <c r="AD12" i="1"/>
  <c r="AG12" i="1"/>
  <c r="AB12" i="1"/>
  <c r="AG10" i="1"/>
  <c r="AB51" i="1"/>
  <c r="AG51" i="1"/>
  <c r="AD51" i="1"/>
  <c r="AB5" i="1"/>
  <c r="AD16" i="1"/>
  <c r="AG16" i="1"/>
  <c r="AD45" i="1"/>
  <c r="AG45" i="1"/>
  <c r="AA3" i="1"/>
  <c r="AB3" i="1"/>
  <c r="AD5" i="1"/>
  <c r="AB10" i="1"/>
  <c r="AA11" i="1"/>
  <c r="AB11" i="1"/>
  <c r="AD13" i="1"/>
  <c r="AG15" i="1"/>
  <c r="AD15" i="1"/>
  <c r="AA17" i="1"/>
  <c r="AD17" i="1"/>
  <c r="Y19" i="1"/>
  <c r="AG21" i="1"/>
  <c r="AB21" i="1"/>
  <c r="AD46" i="1"/>
  <c r="AB46" i="1"/>
  <c r="AA46" i="1"/>
  <c r="AG25" i="1"/>
  <c r="AD25" i="1"/>
  <c r="AB13" i="1"/>
  <c r="AB17" i="1"/>
  <c r="AD24" i="1"/>
  <c r="AG24" i="1"/>
  <c r="AB25" i="1"/>
  <c r="AD3" i="1"/>
  <c r="AA9" i="1"/>
  <c r="AD11" i="1"/>
  <c r="AD22" i="1"/>
  <c r="AB22" i="1"/>
  <c r="AG23" i="1"/>
  <c r="AD23" i="1"/>
  <c r="AB23" i="1"/>
  <c r="AG44" i="1"/>
  <c r="AD44" i="1"/>
  <c r="AB44" i="1"/>
  <c r="AD48" i="1"/>
  <c r="AB48" i="1"/>
  <c r="AA48" i="1"/>
  <c r="AH27" i="1"/>
  <c r="AG27" i="1"/>
  <c r="AH29" i="1"/>
  <c r="AG29" i="1"/>
  <c r="AH31" i="1"/>
  <c r="AG31" i="1"/>
  <c r="AH33" i="1"/>
  <c r="AG33" i="1"/>
  <c r="AH35" i="1"/>
  <c r="AG35" i="1"/>
  <c r="AH37" i="1"/>
  <c r="AG37" i="1"/>
  <c r="AH39" i="1"/>
  <c r="AG39" i="1"/>
  <c r="AH41" i="1"/>
  <c r="AG41" i="1"/>
  <c r="AH43" i="1"/>
  <c r="AG43" i="1"/>
  <c r="AD47" i="1"/>
  <c r="AD49" i="1"/>
  <c r="AA51" i="1"/>
  <c r="AA21" i="1"/>
  <c r="Z26" i="1"/>
  <c r="Z28" i="1"/>
  <c r="Z30" i="1"/>
  <c r="Z32" i="1"/>
  <c r="Z34" i="1"/>
  <c r="Z36" i="1"/>
  <c r="Z38" i="1"/>
  <c r="Z40" i="1"/>
  <c r="Z42" i="1"/>
  <c r="Z50" i="1"/>
  <c r="Z52" i="1"/>
  <c r="AB40" i="1" l="1"/>
  <c r="AG40" i="1"/>
  <c r="AD40" i="1"/>
  <c r="AB32" i="1"/>
  <c r="AG32" i="1"/>
  <c r="AD32" i="1"/>
  <c r="AD52" i="1"/>
  <c r="AB52" i="1"/>
  <c r="AG52" i="1"/>
  <c r="AB38" i="1"/>
  <c r="AG38" i="1"/>
  <c r="AD38" i="1"/>
  <c r="AB30" i="1"/>
  <c r="AG30" i="1"/>
  <c r="AD30" i="1"/>
  <c r="AD50" i="1"/>
  <c r="AB50" i="1"/>
  <c r="AG50" i="1"/>
  <c r="AB36" i="1"/>
  <c r="AG36" i="1"/>
  <c r="AD36" i="1"/>
  <c r="AB28" i="1"/>
  <c r="AD28" i="1"/>
  <c r="AG28" i="1"/>
  <c r="AB42" i="1"/>
  <c r="AD42" i="1"/>
  <c r="AG42" i="1"/>
  <c r="AB34" i="1"/>
  <c r="AD34" i="1"/>
  <c r="AG34" i="1"/>
  <c r="AB26" i="1"/>
  <c r="AG26" i="1"/>
  <c r="AD26" i="1"/>
</calcChain>
</file>

<file path=xl/sharedStrings.xml><?xml version="1.0" encoding="utf-8"?>
<sst xmlns="http://schemas.openxmlformats.org/spreadsheetml/2006/main" count="958" uniqueCount="523">
  <si>
    <t>Dam_Name</t>
  </si>
  <si>
    <t>Other_Dam_Name</t>
  </si>
  <si>
    <t>NIDID</t>
  </si>
  <si>
    <t>Year_Completed</t>
  </si>
  <si>
    <t>Reservoir_Age</t>
  </si>
  <si>
    <t>Hydraulic_Height</t>
  </si>
  <si>
    <t>NID_Height</t>
  </si>
  <si>
    <t>Maximum_Discharge</t>
  </si>
  <si>
    <t>Maximum_Storage</t>
  </si>
  <si>
    <t>Normal_Storage</t>
  </si>
  <si>
    <t>NID_Storage</t>
  </si>
  <si>
    <r>
      <t>NID_Storage 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</si>
  <si>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Surface_Area_(acres)</t>
  </si>
  <si>
    <r>
      <t>Surface_Area_(ft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</si>
  <si>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.)</t>
    </r>
  </si>
  <si>
    <r>
      <t>Surface_Area_(m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</si>
  <si>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</si>
  <si>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</si>
  <si>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</si>
  <si>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Drainage_Area_(acres)</t>
  </si>
  <si>
    <r>
      <t>Drainage_Area_(ft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</si>
  <si>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Reservoir_Perimeter (ft.)</t>
  </si>
  <si>
    <t>Reservoir_Perimeter (km)</t>
  </si>
  <si>
    <t>Reservoir_Perimeter (mi)</t>
  </si>
  <si>
    <t>Shoreline_Development_Index</t>
  </si>
  <si>
    <t>Mean_Depth</t>
  </si>
  <si>
    <t>Index_of_Basin_Permanence</t>
  </si>
  <si>
    <t>Development_of_Volume</t>
  </si>
  <si>
    <t>Maximum_Depth_(in_ft_as_Hydraulic_Height)</t>
  </si>
  <si>
    <t>Mean_Depth_Max_Depth_Ratio_(Depth_Ratio)</t>
  </si>
  <si>
    <t>Mean_Q</t>
  </si>
  <si>
    <t>Catchment_Area_Surface_Area_Ratio</t>
  </si>
  <si>
    <t>Relative_Depth_(as_a_%_of_the_Mean_Depth)</t>
  </si>
  <si>
    <t>Surface_Area_Lake_Volume_Ratio</t>
  </si>
  <si>
    <r>
      <t>Lake_Volume_(ft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</si>
  <si>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Lake_Volume_(m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</si>
  <si>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AreaSqKm</t>
  </si>
  <si>
    <t>Elevation</t>
  </si>
  <si>
    <t>GNIS_Name</t>
  </si>
  <si>
    <t>ReachCode</t>
  </si>
  <si>
    <t>E2RF1_</t>
  </si>
  <si>
    <t>HUC</t>
  </si>
  <si>
    <t>MEANV</t>
  </si>
  <si>
    <t>STRAHLER</t>
  </si>
  <si>
    <t>RR</t>
  </si>
  <si>
    <t>REACH</t>
  </si>
  <si>
    <t>NUTCODE</t>
  </si>
  <si>
    <t>PSEWER</t>
  </si>
  <si>
    <t>PSEPTIC</t>
  </si>
  <si>
    <t>POTHER</t>
  </si>
  <si>
    <t>WATER</t>
  </si>
  <si>
    <t>WETLANDS</t>
  </si>
  <si>
    <t>URBGRASS</t>
  </si>
  <si>
    <t>LURBAN</t>
  </si>
  <si>
    <t>HURBAN</t>
  </si>
  <si>
    <t>COMM</t>
  </si>
  <si>
    <t>FORESTD</t>
  </si>
  <si>
    <t>FORESTE</t>
  </si>
  <si>
    <t>FORESTM</t>
  </si>
  <si>
    <t>SHRUB</t>
  </si>
  <si>
    <t>GRASS</t>
  </si>
  <si>
    <t>PASTURE</t>
  </si>
  <si>
    <t>CROPS</t>
  </si>
  <si>
    <t>ORCHARDS</t>
  </si>
  <si>
    <t>BARREN</t>
  </si>
  <si>
    <t>TNLOADB</t>
  </si>
  <si>
    <t>TPLOADB</t>
  </si>
  <si>
    <t>TNYLDB</t>
  </si>
  <si>
    <t>TPYLDB</t>
  </si>
  <si>
    <t>TNCONCB</t>
  </si>
  <si>
    <t>TPCONCB</t>
  </si>
  <si>
    <t>TNLOADBW</t>
  </si>
  <si>
    <t>TNYLDBW</t>
  </si>
  <si>
    <t>TNCONCBW</t>
  </si>
  <si>
    <t>TNLOAD</t>
  </si>
  <si>
    <t>TPLOAD</t>
  </si>
  <si>
    <t>TNYLD</t>
  </si>
  <si>
    <t>TPYLD</t>
  </si>
  <si>
    <t>TNCONC</t>
  </si>
  <si>
    <t>TPCONC</t>
  </si>
  <si>
    <t>TNPOINT</t>
  </si>
  <si>
    <t>TPPOINT</t>
  </si>
  <si>
    <t>TNFERT</t>
  </si>
  <si>
    <t>TPFERT</t>
  </si>
  <si>
    <t>TNATMOS</t>
  </si>
  <si>
    <t>TNFOREST</t>
  </si>
  <si>
    <t>TPFOREST</t>
  </si>
  <si>
    <t>TNBARREN</t>
  </si>
  <si>
    <t>TPBARREN</t>
  </si>
  <si>
    <t>TNSHRUB</t>
  </si>
  <si>
    <t>TPSHRUB</t>
  </si>
  <si>
    <t>TNGRASS</t>
  </si>
  <si>
    <t>TPGRASS</t>
  </si>
  <si>
    <t>TNMAN</t>
  </si>
  <si>
    <t>TPMAN</t>
  </si>
  <si>
    <t>TNDFRAC</t>
  </si>
  <si>
    <t>TPDFRAC</t>
  </si>
  <si>
    <t>Data_Source_(surface_area)</t>
  </si>
  <si>
    <t>In_years</t>
  </si>
  <si>
    <t>In_ft</t>
  </si>
  <si>
    <r>
      <t>In_</t>
    </r>
    <r>
      <rPr>
        <sz val="11"/>
        <color theme="1"/>
        <rFont val="Calibri"/>
        <family val="2"/>
        <scheme val="minor"/>
      </rP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/s_(cubic_feet/sec)</t>
    </r>
  </si>
  <si>
    <r>
      <t>In_</t>
    </r>
    <r>
      <rPr>
        <sz val="11"/>
        <color theme="1"/>
        <rFont val="Calibri"/>
        <family val="2"/>
        <scheme val="minor"/>
      </rPr>
      <t>acre-ft</t>
    </r>
  </si>
  <si>
    <t xml:space="preserve"> (NID_Storage * 43560)</t>
  </si>
  <si>
    <t>In_acres</t>
  </si>
  <si>
    <t>SA_(acres)*43560</t>
  </si>
  <si>
    <t>SA_(acres)*0.0015625</t>
  </si>
  <si>
    <t>SA_(acres)*4046.86</t>
  </si>
  <si>
    <t>SA_(acres)*0.00404686</t>
  </si>
  <si>
    <r>
      <t>In_mi</t>
    </r>
    <r>
      <rPr>
        <vertAlign val="superscript"/>
        <sz val="11"/>
        <color theme="1"/>
        <rFont val="Calibri"/>
        <family val="2"/>
        <scheme val="minor"/>
      </rPr>
      <t>2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</si>
  <si>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)*2.58999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</si>
  <si>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)*640</t>
    </r>
  </si>
  <si>
    <t>DA_(Sq.Mi.)*2.788e+7</t>
  </si>
  <si>
    <t>In_ft.</t>
  </si>
  <si>
    <t>RP_km=RP_ft*0.0003048</t>
  </si>
  <si>
    <t>RP_miles=RP_ft*0.000189394</t>
  </si>
  <si>
    <r>
      <t>D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=SL/2*(sqrt(</t>
    </r>
    <r>
      <rPr>
        <sz val="11"/>
        <color theme="1"/>
        <rFont val="Calibri"/>
        <family val="2"/>
      </rPr>
      <t>Π*Ao))</t>
    </r>
  </si>
  <si>
    <r>
      <t>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=V/Ao</t>
    </r>
  </si>
  <si>
    <r>
      <t>IBP=SL/V_where_V_is_10</t>
    </r>
    <r>
      <rPr>
        <vertAlign val="superscript"/>
        <sz val="11"/>
        <color theme="1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_SL_is_in_km</t>
    </r>
  </si>
  <si>
    <r>
      <t>D</t>
    </r>
    <r>
      <rPr>
        <vertAlign val="super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=3*Z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</si>
  <si>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t>in_ft.</t>
  </si>
  <si>
    <r>
      <t>Depth Ratio=Z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</si>
  <si>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r>
      <t>In_cfs_(ft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/sec)</t>
    </r>
  </si>
  <si>
    <t>C=Catchment Area/Surface Area</t>
  </si>
  <si>
    <r>
      <t>Zr = 50*Z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* (Π/A0)</t>
    </r>
    <r>
      <rPr>
        <vertAlign val="superscript"/>
        <sz val="11"/>
        <color theme="1"/>
        <rFont val="Calibri"/>
        <family val="2"/>
        <scheme val="minor"/>
      </rPr>
      <t>1/2</t>
    </r>
  </si>
  <si>
    <t>ϒ=A/V</t>
  </si>
  <si>
    <t>LV_cu.ft.=acre-ft*43559.9</t>
  </si>
  <si>
    <t>LV_cu.meters=acre-ft*1233.48</t>
  </si>
  <si>
    <t>LV_cu.ft.=acre-ft*1233.49_(in_10^6_m^3)</t>
  </si>
  <si>
    <r>
      <t>In_km</t>
    </r>
    <r>
      <rPr>
        <vertAlign val="superscript"/>
        <sz val="11"/>
        <color theme="1"/>
        <rFont val="Calibri"/>
        <family val="2"/>
        <scheme val="minor"/>
      </rPr>
      <t>2</t>
    </r>
  </si>
  <si>
    <t>In_meters</t>
  </si>
  <si>
    <t>Data_Source</t>
  </si>
  <si>
    <t>COUNCIL GROVE LAKE</t>
  </si>
  <si>
    <t>KS00001</t>
  </si>
  <si>
    <t>ND</t>
  </si>
  <si>
    <t>Surface area from NID</t>
  </si>
  <si>
    <t>ELK CITY LAKE</t>
  </si>
  <si>
    <t>KS00002</t>
  </si>
  <si>
    <t>FALL RIVER LAKE</t>
  </si>
  <si>
    <t>KS00003</t>
  </si>
  <si>
    <t>9.51</t>
  </si>
  <si>
    <t>Fall River Lake</t>
  </si>
  <si>
    <t>11070102008789</t>
  </si>
  <si>
    <t>37342</t>
  </si>
  <si>
    <t>11070102</t>
  </si>
  <si>
    <t>1.29</t>
  </si>
  <si>
    <t>11070102007</t>
  </si>
  <si>
    <t>38300</t>
  </si>
  <si>
    <t>JOHN REDMOND LAKE</t>
  </si>
  <si>
    <t>KS00004</t>
  </si>
  <si>
    <t>33.372</t>
  </si>
  <si>
    <t>John Redmond Reservoir</t>
  </si>
  <si>
    <t>11070201002286</t>
  </si>
  <si>
    <t>35202</t>
  </si>
  <si>
    <t>11070204</t>
  </si>
  <si>
    <t>1.49</t>
  </si>
  <si>
    <t>11070204013</t>
  </si>
  <si>
    <t>36119</t>
  </si>
  <si>
    <t>KANOPOLIS DAM</t>
  </si>
  <si>
    <t>KANOPOLIS LAKE</t>
  </si>
  <si>
    <t>KS00005</t>
  </si>
  <si>
    <t>13.525</t>
  </si>
  <si>
    <t>Kanopolis Lake</t>
  </si>
  <si>
    <t>10260006005397</t>
  </si>
  <si>
    <t>24462</t>
  </si>
  <si>
    <t>10260008</t>
  </si>
  <si>
    <t>0.82</t>
  </si>
  <si>
    <t>10260008015</t>
  </si>
  <si>
    <t>25298</t>
  </si>
  <si>
    <t>MARION LAKE</t>
  </si>
  <si>
    <t>KS00006</t>
  </si>
  <si>
    <t>25.612</t>
  </si>
  <si>
    <t>11070202004704</t>
  </si>
  <si>
    <t>37329</t>
  </si>
  <si>
    <t>11070202</t>
  </si>
  <si>
    <t>0.64</t>
  </si>
  <si>
    <t>11070202009</t>
  </si>
  <si>
    <t>38281</t>
  </si>
  <si>
    <t>MELVERN DAM</t>
  </si>
  <si>
    <t>MELVERN LAKE</t>
  </si>
  <si>
    <t>KS00007</t>
  </si>
  <si>
    <t>25.453</t>
  </si>
  <si>
    <t>Melvern Lake</t>
  </si>
  <si>
    <t>10290101024802</t>
  </si>
  <si>
    <t>25690</t>
  </si>
  <si>
    <t>10290101</t>
  </si>
  <si>
    <t>0.85</t>
  </si>
  <si>
    <t>10290101037</t>
  </si>
  <si>
    <t>26538</t>
  </si>
  <si>
    <t>MILFORD DAM</t>
  </si>
  <si>
    <t>MILFORD LAKE</t>
  </si>
  <si>
    <t>KS00008</t>
  </si>
  <si>
    <t>59.114</t>
  </si>
  <si>
    <t>Milford Lake</t>
  </si>
  <si>
    <t>10250017002737</t>
  </si>
  <si>
    <t>25698</t>
  </si>
  <si>
    <t>10250017</t>
  </si>
  <si>
    <t>1.18</t>
  </si>
  <si>
    <t>10250017006</t>
  </si>
  <si>
    <t>26552</t>
  </si>
  <si>
    <t>PERRY DAM</t>
  </si>
  <si>
    <t>PERRY LAKE</t>
  </si>
  <si>
    <t>KS00009</t>
  </si>
  <si>
    <t>43.58</t>
  </si>
  <si>
    <t>Perry Lake</t>
  </si>
  <si>
    <t>10270103001821</t>
  </si>
  <si>
    <t>25670</t>
  </si>
  <si>
    <t>10270103</t>
  </si>
  <si>
    <t>0.72</t>
  </si>
  <si>
    <t>10270103034</t>
  </si>
  <si>
    <t>26519</t>
  </si>
  <si>
    <t>POMONA DAM</t>
  </si>
  <si>
    <t>POMONA LAKE</t>
  </si>
  <si>
    <t>KS00010</t>
  </si>
  <si>
    <t>15.302</t>
  </si>
  <si>
    <t>Pomona Lake</t>
  </si>
  <si>
    <t>10290101004167</t>
  </si>
  <si>
    <t>25686</t>
  </si>
  <si>
    <t>0.94</t>
  </si>
  <si>
    <t>10290101027</t>
  </si>
  <si>
    <t>26532</t>
  </si>
  <si>
    <t>TORONTO LAKE</t>
  </si>
  <si>
    <t>KS00011</t>
  </si>
  <si>
    <t>9.298</t>
  </si>
  <si>
    <t>Toronto Lake</t>
  </si>
  <si>
    <t>11070101012115</t>
  </si>
  <si>
    <t>37345</t>
  </si>
  <si>
    <t>11070101</t>
  </si>
  <si>
    <t>1.21</t>
  </si>
  <si>
    <t>11070101006</t>
  </si>
  <si>
    <t>38297</t>
  </si>
  <si>
    <t>TUTTLE CREEK DAM</t>
  </si>
  <si>
    <t>TUTTLE CREEK LAKE</t>
  </si>
  <si>
    <t>KS00012</t>
  </si>
  <si>
    <t>48.503</t>
  </si>
  <si>
    <t>Tuttle Creek Lake</t>
  </si>
  <si>
    <t>10270205009866</t>
  </si>
  <si>
    <t>25694</t>
  </si>
  <si>
    <t>10270205</t>
  </si>
  <si>
    <t>1.64</t>
  </si>
  <si>
    <t>10270205027</t>
  </si>
  <si>
    <t>26544</t>
  </si>
  <si>
    <t>WILSON DAM</t>
  </si>
  <si>
    <t>WILSON LAKE</t>
  </si>
  <si>
    <t>KS00013</t>
  </si>
  <si>
    <t>31.753</t>
  </si>
  <si>
    <t>Wilson Lake</t>
  </si>
  <si>
    <t>10260009002759</t>
  </si>
  <si>
    <t>25705</t>
  </si>
  <si>
    <t>10260009</t>
  </si>
  <si>
    <t>0.73</t>
  </si>
  <si>
    <t>10260009004</t>
  </si>
  <si>
    <t>26556</t>
  </si>
  <si>
    <t>CHENEY</t>
  </si>
  <si>
    <t>KS00017</t>
  </si>
  <si>
    <t>39.519</t>
  </si>
  <si>
    <t>Cheney Reservoir</t>
  </si>
  <si>
    <t>11030014000718</t>
  </si>
  <si>
    <t>37326</t>
  </si>
  <si>
    <t>11030014</t>
  </si>
  <si>
    <t>0.83</t>
  </si>
  <si>
    <t>11030014005</t>
  </si>
  <si>
    <t>38277</t>
  </si>
  <si>
    <t>CEDAR BLUFF</t>
  </si>
  <si>
    <t>KS00019</t>
  </si>
  <si>
    <t>24.033</t>
  </si>
  <si>
    <t>Cedar Bluff Reservoir</t>
  </si>
  <si>
    <t>10260003001443</t>
  </si>
  <si>
    <t>25712</t>
  </si>
  <si>
    <t>10260003</t>
  </si>
  <si>
    <t>0.6</t>
  </si>
  <si>
    <t>10260003009</t>
  </si>
  <si>
    <t>26560</t>
  </si>
  <si>
    <t>GLEN ELDER</t>
  </si>
  <si>
    <t>KS00021</t>
  </si>
  <si>
    <t>37.793</t>
  </si>
  <si>
    <t>Waconda Lake</t>
  </si>
  <si>
    <t>10260015002509</t>
  </si>
  <si>
    <t>24627</t>
  </si>
  <si>
    <t>10260015</t>
  </si>
  <si>
    <t>0.69</t>
  </si>
  <si>
    <t>10260015023</t>
  </si>
  <si>
    <t>25464</t>
  </si>
  <si>
    <t>KIRWIN</t>
  </si>
  <si>
    <t>KS00022</t>
  </si>
  <si>
    <t>4.205</t>
  </si>
  <si>
    <t>Kirwin Reservoir</t>
  </si>
  <si>
    <t>10260011002148</t>
  </si>
  <si>
    <t>25777</t>
  </si>
  <si>
    <t>10260012</t>
  </si>
  <si>
    <t>0.44</t>
  </si>
  <si>
    <t>10260012032</t>
  </si>
  <si>
    <t>26628</t>
  </si>
  <si>
    <t>LOVEWELL</t>
  </si>
  <si>
    <t>KS00023</t>
  </si>
  <si>
    <t>11.576</t>
  </si>
  <si>
    <t>Lovewell Reservoir</t>
  </si>
  <si>
    <t>10250016004169</t>
  </si>
  <si>
    <t>25778</t>
  </si>
  <si>
    <t>10250016</t>
  </si>
  <si>
    <t>0.5</t>
  </si>
  <si>
    <t>10250016041</t>
  </si>
  <si>
    <t>26629</t>
  </si>
  <si>
    <t>NORTON</t>
  </si>
  <si>
    <t>KS00024</t>
  </si>
  <si>
    <t>1.972</t>
  </si>
  <si>
    <t>Keith Sebelius Lake</t>
  </si>
  <si>
    <t>10250015001579</t>
  </si>
  <si>
    <t>25782</t>
  </si>
  <si>
    <t>10250015</t>
  </si>
  <si>
    <t>0.38</t>
  </si>
  <si>
    <t>10250015004</t>
  </si>
  <si>
    <t>26634</t>
  </si>
  <si>
    <t>WEBSTER</t>
  </si>
  <si>
    <t>KS00025</t>
  </si>
  <si>
    <t>3.838</t>
  </si>
  <si>
    <t>10260013001432</t>
  </si>
  <si>
    <t>25708</t>
  </si>
  <si>
    <t>10260014</t>
  </si>
  <si>
    <t>0.45</t>
  </si>
  <si>
    <t>10260014010</t>
  </si>
  <si>
    <t>26559</t>
  </si>
  <si>
    <t>CLINTON DAM</t>
  </si>
  <si>
    <t>CLINTON LAKE</t>
  </si>
  <si>
    <t>KS00026</t>
  </si>
  <si>
    <t>29.708</t>
  </si>
  <si>
    <t>Clinton Lake</t>
  </si>
  <si>
    <t>10270104002485</t>
  </si>
  <si>
    <t>25680</t>
  </si>
  <si>
    <t>10270104</t>
  </si>
  <si>
    <t>0.7</t>
  </si>
  <si>
    <t>10270104030</t>
  </si>
  <si>
    <t>26529</t>
  </si>
  <si>
    <t>EL DORADO LAKE</t>
  </si>
  <si>
    <t>KS00027</t>
  </si>
  <si>
    <t>29.977</t>
  </si>
  <si>
    <t>11030017008210</t>
  </si>
  <si>
    <t>34661</t>
  </si>
  <si>
    <t>11030017</t>
  </si>
  <si>
    <t>0.48</t>
  </si>
  <si>
    <t>11030017008</t>
  </si>
  <si>
    <t>35573</t>
  </si>
  <si>
    <t>BIG HILL LAKE</t>
  </si>
  <si>
    <t>KS00049</t>
  </si>
  <si>
    <t>4.473</t>
  </si>
  <si>
    <t>Big Hill Lake</t>
  </si>
  <si>
    <t>11070103001480</t>
  </si>
  <si>
    <t>35072</t>
  </si>
  <si>
    <t>11070103</t>
  </si>
  <si>
    <t>11070103032</t>
  </si>
  <si>
    <t>35987</t>
  </si>
  <si>
    <t>SANTA FE LAKE DAM</t>
  </si>
  <si>
    <t>KS00310</t>
  </si>
  <si>
    <t>1.035</t>
  </si>
  <si>
    <t>Santa Fe Lake</t>
  </si>
  <si>
    <t>11030017001699</t>
  </si>
  <si>
    <t>34680</t>
  </si>
  <si>
    <t>0.53</t>
  </si>
  <si>
    <t>11030017027</t>
  </si>
  <si>
    <t>35592</t>
  </si>
  <si>
    <t>Surface area from NHD</t>
  </si>
  <si>
    <t>CLARK STATE FISHING LAKE</t>
  </si>
  <si>
    <t>CLARK COUNTY STATE LAKE DAM</t>
  </si>
  <si>
    <t>KS00867</t>
  </si>
  <si>
    <t>1.141</t>
  </si>
  <si>
    <t>Clark County State Lake</t>
  </si>
  <si>
    <t>11040008002369</t>
  </si>
  <si>
    <t>34788</t>
  </si>
  <si>
    <t>11040008</t>
  </si>
  <si>
    <t>0.37</t>
  </si>
  <si>
    <t>11040008013</t>
  </si>
  <si>
    <t>35700</t>
  </si>
  <si>
    <t>LACYGNE LAKE DAM</t>
  </si>
  <si>
    <t>LA CYGNE LAKE DAM</t>
  </si>
  <si>
    <t>KS01305</t>
  </si>
  <si>
    <t>DAM NO 18-26</t>
  </si>
  <si>
    <t>TWIN CANEY WATERSHED DAM 18 26</t>
  </si>
  <si>
    <t>KS02201</t>
  </si>
  <si>
    <t>11070106002348</t>
  </si>
  <si>
    <t>35123</t>
  </si>
  <si>
    <t>11070106</t>
  </si>
  <si>
    <t>0.77</t>
  </si>
  <si>
    <t>11070106011</t>
  </si>
  <si>
    <t>36040</t>
  </si>
  <si>
    <t>TIMBER CREEK MPD NO 29</t>
  </si>
  <si>
    <t>CITY OF WINFIELD DAM 29</t>
  </si>
  <si>
    <t>KS02453</t>
  </si>
  <si>
    <t>3.962</t>
  </si>
  <si>
    <t>Timber Creek Lake</t>
  </si>
  <si>
    <t>11030018009685</t>
  </si>
  <si>
    <t>34683</t>
  </si>
  <si>
    <t>11030018</t>
  </si>
  <si>
    <t>0.49</t>
  </si>
  <si>
    <t>11030018003</t>
  </si>
  <si>
    <t>35595</t>
  </si>
  <si>
    <t>LAKE COLDWATER</t>
  </si>
  <si>
    <t>LAKE COLDWATER DAM</t>
  </si>
  <si>
    <t>KS02465</t>
  </si>
  <si>
    <t>EUREKA LAKE DAM (BACHELOR CR)</t>
  </si>
  <si>
    <t>EUREKA CITY DAM</t>
  </si>
  <si>
    <t>KS02479</t>
  </si>
  <si>
    <t>1.021</t>
  </si>
  <si>
    <t>Eureka City Lake</t>
  </si>
  <si>
    <t>11070101002498</t>
  </si>
  <si>
    <t>35043</t>
  </si>
  <si>
    <t>0.63</t>
  </si>
  <si>
    <t>11070101021</t>
  </si>
  <si>
    <t>35958</t>
  </si>
  <si>
    <t>LAKE KAHOLA</t>
  </si>
  <si>
    <t>LAKE KAHOLA DAM</t>
  </si>
  <si>
    <t>KS02511</t>
  </si>
  <si>
    <t>1.477</t>
  </si>
  <si>
    <t>Lake Kahola</t>
  </si>
  <si>
    <t>11070201001982</t>
  </si>
  <si>
    <t>COUNCIL GROVE CITY DAM</t>
  </si>
  <si>
    <t>KS02512</t>
  </si>
  <si>
    <t>1.556</t>
  </si>
  <si>
    <t>11070201001947</t>
  </si>
  <si>
    <t>LAKE PARSONS DAM</t>
  </si>
  <si>
    <t>KS02514</t>
  </si>
  <si>
    <t>3.321</t>
  </si>
  <si>
    <t>Lake Parsons</t>
  </si>
  <si>
    <t>11070205001983</t>
  </si>
  <si>
    <t>35231</t>
  </si>
  <si>
    <t>11070205</t>
  </si>
  <si>
    <t>0.95</t>
  </si>
  <si>
    <t>11070205022</t>
  </si>
  <si>
    <t>36149</t>
  </si>
  <si>
    <t>WYANDOTTE COUNTY LAKE DAM</t>
  </si>
  <si>
    <t>MARSHALL CREEK DAM</t>
  </si>
  <si>
    <t>KS02555</t>
  </si>
  <si>
    <t>1.369</t>
  </si>
  <si>
    <t>Wyandotte County Lake</t>
  </si>
  <si>
    <t>10240011001088</t>
  </si>
  <si>
    <t>LOWELL DAM</t>
  </si>
  <si>
    <t>LOWELL RESERVOIR BY PASS DAM</t>
  </si>
  <si>
    <t>KS02983</t>
  </si>
  <si>
    <t>KSNONAME 3008</t>
  </si>
  <si>
    <t>KS03008</t>
  </si>
  <si>
    <t>1.363</t>
  </si>
  <si>
    <t>10290104000674</t>
  </si>
  <si>
    <t>KSNONAME 3916</t>
  </si>
  <si>
    <t>KS03916</t>
  </si>
  <si>
    <t>FOX LAKE DAM</t>
  </si>
  <si>
    <t>EL DORADO DAM</t>
  </si>
  <si>
    <t>KS03946</t>
  </si>
  <si>
    <t>KSNONAME 4901</t>
  </si>
  <si>
    <t>KS04901</t>
  </si>
  <si>
    <t>MPD NO 50</t>
  </si>
  <si>
    <t>KS05503</t>
  </si>
  <si>
    <t>1.548</t>
  </si>
  <si>
    <t>10270205007688</t>
  </si>
  <si>
    <t>DD NO 129</t>
  </si>
  <si>
    <t>KS07004</t>
  </si>
  <si>
    <t>CEDAR CREEK RESERVOIR</t>
  </si>
  <si>
    <t>KS07006</t>
  </si>
  <si>
    <t>MULTIPLE PURPOSE DAM #6</t>
  </si>
  <si>
    <t>KS07164</t>
  </si>
  <si>
    <t>NEOSHO CO. WATER FOWL REFUGE</t>
  </si>
  <si>
    <t>KS07439</t>
  </si>
  <si>
    <t>2.368</t>
  </si>
  <si>
    <t>11070205001939</t>
  </si>
  <si>
    <t>35220</t>
  </si>
  <si>
    <t>1.83</t>
  </si>
  <si>
    <t>11070205011</t>
  </si>
  <si>
    <t>36138</t>
  </si>
  <si>
    <t>NEW WELLINGTON LAKE</t>
  </si>
  <si>
    <t>KS07526</t>
  </si>
  <si>
    <t>2.125</t>
  </si>
  <si>
    <t>Wellington Lake</t>
  </si>
  <si>
    <t>11060005002251</t>
  </si>
  <si>
    <t>DELAWARE MPD NO 36 (BANNER CREEK)</t>
  </si>
  <si>
    <t>BANNER CREEK RESERVOIR</t>
  </si>
  <si>
    <t>KS07757</t>
  </si>
  <si>
    <t>1.974</t>
  </si>
  <si>
    <t>10270103013882</t>
  </si>
  <si>
    <t>BONE CREEK RESERVOIR</t>
  </si>
  <si>
    <t>KS07835</t>
  </si>
  <si>
    <t>2.086</t>
  </si>
  <si>
    <t>10290104007372</t>
  </si>
  <si>
    <t>MARSH CREEK DAM</t>
  </si>
  <si>
    <t>KS09259</t>
  </si>
  <si>
    <t>HILLSDALE DAM</t>
  </si>
  <si>
    <t>HILLSDALE LAKE</t>
  </si>
  <si>
    <t>KS82201</t>
  </si>
  <si>
    <t>17.572</t>
  </si>
  <si>
    <t>10290102002419</t>
  </si>
  <si>
    <t>25187</t>
  </si>
  <si>
    <t>10290102</t>
  </si>
  <si>
    <t>10290102027</t>
  </si>
  <si>
    <t>26029</t>
  </si>
  <si>
    <t>WEBSTER DIKE</t>
  </si>
  <si>
    <t>KS82901</t>
  </si>
  <si>
    <t>Dam_name</t>
  </si>
  <si>
    <t>Other_dam_name</t>
  </si>
  <si>
    <t>Year_Cdompleted</t>
  </si>
  <si>
    <t>Reservoir_Age_Normalized</t>
  </si>
  <si>
    <t>Max_Discharge</t>
  </si>
  <si>
    <t>Max_Storage</t>
  </si>
  <si>
    <t>Max_Storage(ML)</t>
  </si>
  <si>
    <t>Max_Storage(ML)_logtrans</t>
  </si>
  <si>
    <t>Max_Storage(ML)_logtrans_standardized</t>
  </si>
  <si>
    <t>NID_Storage (cubic_feet)</t>
  </si>
  <si>
    <t>Surface_Area_(Sq.ft.)</t>
  </si>
  <si>
    <t>Surface_Area_(Sq.Mi.)</t>
  </si>
  <si>
    <t>Surface_Area_(Sq.meters)</t>
  </si>
  <si>
    <t>Surface_Area_(Sq. Kilometers)</t>
  </si>
  <si>
    <t>Drainage_Area_(Sq. Mi.)</t>
  </si>
  <si>
    <t>Drainage_Area_(Sq. km)</t>
  </si>
  <si>
    <t>Drainage_Area_(Acres)</t>
  </si>
  <si>
    <t>Drainage_Area_(Sq._ft.)</t>
  </si>
  <si>
    <t>Shoreline_Surface_Area_Ratio</t>
  </si>
  <si>
    <t>Shoreline_Surface_Area_Ratio_log_transformed</t>
  </si>
  <si>
    <t>Shoreline_Surface_Area_Ratio_log_transformed_standardized</t>
  </si>
  <si>
    <t>Reservoir_Perimeter (ft)</t>
  </si>
  <si>
    <t>Reservoir_Perimeter (miles)</t>
  </si>
  <si>
    <t>Lake_Volume_(cu._ft)</t>
  </si>
  <si>
    <t>Lake_Volume_(cu._meters)</t>
  </si>
  <si>
    <t>Lake_Volume_(cu._meters) in 10^6 m^3</t>
  </si>
  <si>
    <t>RFHP SPARROW_NIDID</t>
  </si>
  <si>
    <t>Permanent_ID</t>
  </si>
  <si>
    <t>E2RF1_ID</t>
  </si>
  <si>
    <t>Pasture_Normalized</t>
  </si>
  <si>
    <t>NIDStateFederal_USACE_DamsSurface_area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</si>
</sst>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ont="1" applyFill="1"/>
    <xf numFmtId="0" fontId="3" fillId="0" borderId="0" xfId="0" applyFont="1" applyFill="1"/>
    <xf numFmtId="0" fontId="0" fillId="0" borderId="0" xfId="0" applyNumberForma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2"/>
  <sheetViews>
    <sheetView tabSelected="1" workbookViewId="0">
      <selection activeCell="A5" sqref="A5"/>
    </sheetView>
  </sheetViews>
  <sheetFormatPr defaultRowHeight="15" x14ac:dyDescent="0.25"/>
  <cols>
    <col min="1" max="1" width="29.85546875" customWidth="1"/>
    <col min="2" max="2" width="28.85546875" customWidth="1"/>
  </cols>
  <sheetData>
    <row r="1" spans="1:99" s="2" customFormat="1" ht="1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  <c r="CG1" s="2" t="s">
        <v>83</v>
      </c>
      <c r="CH1" s="2" t="s">
        <v>84</v>
      </c>
      <c r="CI1" s="2" t="s">
        <v>85</v>
      </c>
      <c r="CJ1" s="2" t="s">
        <v>86</v>
      </c>
      <c r="CK1" s="2" t="s">
        <v>87</v>
      </c>
      <c r="CL1" s="2" t="s">
        <v>88</v>
      </c>
      <c r="CM1" s="2" t="s">
        <v>89</v>
      </c>
      <c r="CN1" s="2" t="s">
        <v>90</v>
      </c>
      <c r="CO1" s="2" t="s">
        <v>91</v>
      </c>
      <c r="CP1" s="2" t="s">
        <v>92</v>
      </c>
      <c r="CQ1" s="2" t="s">
        <v>93</v>
      </c>
      <c r="CR1" s="2" t="s">
        <v>94</v>
      </c>
      <c r="CS1" s="2" t="s">
        <v>95</v>
      </c>
      <c r="CT1" s="2" t="s">
        <v>96</v>
      </c>
      <c r="CU1" s="2" t="s">
        <v>97</v>
      </c>
    </row>
    <row r="2" spans="1:99" s="2" customFormat="1" ht="18.75" x14ac:dyDescent="0.35">
      <c r="E2" s="2" t="s">
        <v>98</v>
      </c>
      <c r="F2" s="2" t="s">
        <v>99</v>
      </c>
      <c r="G2" s="2" t="s">
        <v>99</v>
      </c>
      <c r="H2" s="3" t="s">
        <v>100</v>
      </c>
      <c r="I2" s="3" t="s">
        <v>101</v>
      </c>
      <c r="J2" s="3" t="s">
        <v>101</v>
      </c>
      <c r="K2" s="3" t="s">
        <v>101</v>
      </c>
      <c r="L2" s="2" t="s">
        <v>102</v>
      </c>
      <c r="M2" s="2" t="s">
        <v>103</v>
      </c>
      <c r="N2" s="2" t="s">
        <v>104</v>
      </c>
      <c r="O2" s="2" t="s">
        <v>105</v>
      </c>
      <c r="P2" s="2" t="s">
        <v>106</v>
      </c>
      <c r="Q2" s="2" t="s">
        <v>107</v>
      </c>
      <c r="R2" s="2" t="s">
        <v>108</v>
      </c>
      <c r="S2" s="2" t="s">
        <v>109</v>
      </c>
      <c r="T2" s="2" t="s">
        <v>110</v>
      </c>
      <c r="U2" s="2" t="s">
        <v>111</v>
      </c>
      <c r="V2" s="2" t="s">
        <v>112</v>
      </c>
      <c r="W2" s="2" t="s">
        <v>113</v>
      </c>
      <c r="X2" s="2" t="s">
        <v>114</v>
      </c>
      <c r="Y2" s="2" t="s">
        <v>115</v>
      </c>
      <c r="Z2" s="2" t="s">
        <v>116</v>
      </c>
      <c r="AA2" s="2" t="s">
        <v>117</v>
      </c>
      <c r="AB2" s="2" t="s">
        <v>118</v>
      </c>
      <c r="AC2" s="2" t="s">
        <v>119</v>
      </c>
      <c r="AD2" s="2" t="s">
        <v>120</v>
      </c>
      <c r="AE2" s="2" t="s">
        <v>121</v>
      </c>
      <c r="AF2" s="2" t="s">
        <v>122</v>
      </c>
      <c r="AG2" s="2" t="s">
        <v>123</v>
      </c>
      <c r="AH2" s="4" t="s">
        <v>124</v>
      </c>
      <c r="AI2" s="4" t="s">
        <v>125</v>
      </c>
      <c r="AJ2" s="4" t="s">
        <v>126</v>
      </c>
      <c r="AK2" s="4" t="s">
        <v>127</v>
      </c>
      <c r="AL2" s="2" t="s">
        <v>128</v>
      </c>
      <c r="AM2" s="2" t="s">
        <v>129</v>
      </c>
      <c r="AN2" s="2" t="s">
        <v>38</v>
      </c>
      <c r="AO2" s="2" t="s">
        <v>39</v>
      </c>
      <c r="AP2" s="2" t="s">
        <v>40</v>
      </c>
      <c r="AQ2" s="2" t="s">
        <v>41</v>
      </c>
      <c r="AR2" s="2" t="s">
        <v>42</v>
      </c>
      <c r="AS2" s="2" t="s">
        <v>43</v>
      </c>
      <c r="AT2" s="2" t="s">
        <v>44</v>
      </c>
      <c r="AU2" s="2" t="s">
        <v>45</v>
      </c>
      <c r="AV2" s="2" t="s">
        <v>46</v>
      </c>
      <c r="AW2" s="2" t="s">
        <v>47</v>
      </c>
      <c r="AX2" s="2" t="s">
        <v>48</v>
      </c>
      <c r="AY2" s="2" t="s">
        <v>49</v>
      </c>
      <c r="AZ2" s="2" t="s">
        <v>50</v>
      </c>
      <c r="BA2" s="2" t="s">
        <v>51</v>
      </c>
      <c r="BB2" s="2" t="s">
        <v>52</v>
      </c>
      <c r="BC2" s="2" t="s">
        <v>53</v>
      </c>
      <c r="BD2" s="2" t="s">
        <v>54</v>
      </c>
      <c r="BE2" s="2" t="s">
        <v>55</v>
      </c>
      <c r="BF2" s="2" t="s">
        <v>56</v>
      </c>
      <c r="BG2" s="2" t="s">
        <v>57</v>
      </c>
      <c r="BH2" s="2" t="s">
        <v>58</v>
      </c>
      <c r="BI2" s="2" t="s">
        <v>59</v>
      </c>
      <c r="BJ2" s="2" t="s">
        <v>60</v>
      </c>
      <c r="BK2" s="2" t="s">
        <v>61</v>
      </c>
      <c r="BL2" s="2" t="s">
        <v>62</v>
      </c>
      <c r="BM2" s="2" t="s">
        <v>63</v>
      </c>
      <c r="BN2" s="2" t="s">
        <v>64</v>
      </c>
      <c r="BO2" s="2" t="s">
        <v>65</v>
      </c>
      <c r="BP2" s="2" t="s">
        <v>66</v>
      </c>
      <c r="BQ2" s="2" t="s">
        <v>67</v>
      </c>
      <c r="BR2" s="2" t="s">
        <v>68</v>
      </c>
      <c r="BS2" s="2" t="s">
        <v>69</v>
      </c>
      <c r="BT2" s="2" t="s">
        <v>70</v>
      </c>
      <c r="BU2" s="2" t="s">
        <v>71</v>
      </c>
      <c r="BV2" s="2" t="s">
        <v>72</v>
      </c>
      <c r="BW2" s="2" t="s">
        <v>73</v>
      </c>
      <c r="BX2" s="2" t="s">
        <v>74</v>
      </c>
      <c r="BY2" s="2" t="s">
        <v>75</v>
      </c>
      <c r="BZ2" s="2" t="s">
        <v>76</v>
      </c>
      <c r="CA2" s="2" t="s">
        <v>77</v>
      </c>
      <c r="CB2" s="2" t="s">
        <v>78</v>
      </c>
      <c r="CC2" s="2" t="s">
        <v>79</v>
      </c>
      <c r="CD2" s="2" t="s">
        <v>80</v>
      </c>
      <c r="CE2" s="2" t="s">
        <v>81</v>
      </c>
      <c r="CF2" s="2" t="s">
        <v>82</v>
      </c>
      <c r="CG2" s="2" t="s">
        <v>83</v>
      </c>
      <c r="CH2" s="2" t="s">
        <v>84</v>
      </c>
      <c r="CI2" s="2" t="s">
        <v>85</v>
      </c>
      <c r="CJ2" s="2" t="s">
        <v>86</v>
      </c>
      <c r="CK2" s="2" t="s">
        <v>87</v>
      </c>
      <c r="CL2" s="2" t="s">
        <v>88</v>
      </c>
      <c r="CM2" s="2" t="s">
        <v>89</v>
      </c>
      <c r="CN2" s="2" t="s">
        <v>90</v>
      </c>
      <c r="CO2" s="2" t="s">
        <v>91</v>
      </c>
      <c r="CP2" s="2" t="s">
        <v>92</v>
      </c>
      <c r="CQ2" s="2" t="s">
        <v>93</v>
      </c>
      <c r="CR2" s="2" t="s">
        <v>94</v>
      </c>
      <c r="CS2" s="2" t="s">
        <v>95</v>
      </c>
      <c r="CT2" s="2" t="s">
        <v>96</v>
      </c>
      <c r="CU2" s="2" t="s">
        <v>130</v>
      </c>
    </row>
    <row r="3" spans="1:99" s="2" customFormat="1" x14ac:dyDescent="0.25">
      <c r="A3" s="2" t="s">
        <v>131</v>
      </c>
      <c r="B3" s="2" t="s">
        <v>131</v>
      </c>
      <c r="C3" s="2" t="s">
        <v>132</v>
      </c>
      <c r="D3" s="2">
        <v>1964</v>
      </c>
      <c r="E3" s="2">
        <f t="shared" ref="E3:E25" si="0">2015-D3</f>
        <v>51</v>
      </c>
      <c r="F3" s="2">
        <v>91</v>
      </c>
      <c r="G3" s="2">
        <v>96</v>
      </c>
      <c r="H3" s="2">
        <v>49400</v>
      </c>
      <c r="I3" s="2">
        <v>346655</v>
      </c>
      <c r="J3" s="2">
        <v>48665</v>
      </c>
      <c r="K3" s="2">
        <v>346655</v>
      </c>
      <c r="L3" s="2">
        <f t="shared" ref="L3:L52" si="1">K3*43559.9</f>
        <v>15100257134.5</v>
      </c>
      <c r="M3" s="2">
        <v>3259</v>
      </c>
      <c r="N3" s="2">
        <f t="shared" ref="N3:N52" si="2">M3*43560</f>
        <v>141962040</v>
      </c>
      <c r="O3" s="2">
        <f t="shared" ref="O3:O52" si="3">M3*0.0015625</f>
        <v>5.0921875000000005</v>
      </c>
      <c r="P3" s="2">
        <f t="shared" ref="P3:P52" si="4">M3*4046.86</f>
        <v>13188716.74</v>
      </c>
      <c r="Q3" s="2">
        <f t="shared" ref="Q3:Q52" si="5">M3*0.00404686</f>
        <v>13.18871674</v>
      </c>
      <c r="R3" s="2">
        <v>246</v>
      </c>
      <c r="S3" s="2">
        <f t="shared" ref="S3:S52" si="6">R3*2.58999</f>
        <v>637.13753999999994</v>
      </c>
      <c r="T3" s="2">
        <f t="shared" ref="T3:T52" si="7">R3*640</f>
        <v>157440</v>
      </c>
      <c r="U3" s="2">
        <f t="shared" ref="U3:U52" si="8">R3*27880000</f>
        <v>6858480000</v>
      </c>
      <c r="W3" s="2">
        <f t="shared" ref="W3:W52" si="9">V3*0.0003048</f>
        <v>0</v>
      </c>
      <c r="X3" s="2">
        <f t="shared" ref="X3:X52" si="10">V3*0.000189394</f>
        <v>0</v>
      </c>
      <c r="Y3" s="2">
        <f t="shared" ref="Y3:Y52" si="11">X3/(2*(SQRT(3.1416*O3)))</f>
        <v>0</v>
      </c>
      <c r="Z3" s="2">
        <f t="shared" ref="Z3:Z52" si="12">L3/N3</f>
        <v>106.36827376177463</v>
      </c>
      <c r="AA3" s="2">
        <f t="shared" ref="AA3:AA52" si="13">W3/AK3</f>
        <v>0</v>
      </c>
      <c r="AB3" s="2">
        <f t="shared" ref="AB3:AB52" si="14">3*Z3/AC3</f>
        <v>3.5066463877508123</v>
      </c>
      <c r="AC3" s="2">
        <v>91</v>
      </c>
      <c r="AD3" s="2">
        <f t="shared" ref="AD3:AD52" si="15">Z3/AC3</f>
        <v>1.1688821292502707</v>
      </c>
      <c r="AE3" s="2" t="s">
        <v>133</v>
      </c>
      <c r="AF3" s="2">
        <f t="shared" ref="AF3:AF52" si="16">T3/M3</f>
        <v>48.30929733046947</v>
      </c>
      <c r="AG3" s="2">
        <f t="shared" ref="AG3:AG52" si="17">50*Z3*SQRT(3.1416)*(SQRT(N3))^-1</f>
        <v>0.79117297450406765</v>
      </c>
      <c r="AH3" s="2">
        <f t="shared" ref="AH3:AH52" si="18">P3/AJ3</f>
        <v>0.21971196134441764</v>
      </c>
      <c r="AI3" s="2">
        <f t="shared" ref="AI3:AI52" si="19">J3*43559.9</f>
        <v>2119842533.5</v>
      </c>
      <c r="AJ3" s="2">
        <f t="shared" ref="AJ3:AJ52" si="20">J3*1233.48</f>
        <v>60027304.200000003</v>
      </c>
      <c r="AK3" s="2">
        <f t="shared" ref="AK3:AK52" si="21">AJ3/10^6</f>
        <v>60.027304200000003</v>
      </c>
      <c r="AL3" s="2" t="s">
        <v>133</v>
      </c>
      <c r="AM3" s="2" t="s">
        <v>133</v>
      </c>
      <c r="AN3" s="2" t="s">
        <v>133</v>
      </c>
      <c r="AO3" s="2" t="s">
        <v>133</v>
      </c>
      <c r="AP3" s="2" t="s">
        <v>133</v>
      </c>
      <c r="AQ3" s="2" t="s">
        <v>133</v>
      </c>
      <c r="AR3" s="2" t="s">
        <v>133</v>
      </c>
      <c r="AS3" s="2">
        <v>0</v>
      </c>
      <c r="AT3" s="2" t="s">
        <v>133</v>
      </c>
      <c r="AU3" s="2" t="s">
        <v>133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 t="s">
        <v>134</v>
      </c>
    </row>
    <row r="4" spans="1:99" s="2" customFormat="1" x14ac:dyDescent="0.25">
      <c r="A4" s="2" t="s">
        <v>135</v>
      </c>
      <c r="B4" s="2" t="s">
        <v>135</v>
      </c>
      <c r="C4" s="2" t="s">
        <v>136</v>
      </c>
      <c r="D4" s="2">
        <v>1966</v>
      </c>
      <c r="E4" s="2">
        <f t="shared" si="0"/>
        <v>49</v>
      </c>
      <c r="F4" s="2">
        <v>102</v>
      </c>
      <c r="G4" s="2">
        <v>107</v>
      </c>
      <c r="H4" s="2">
        <v>120800</v>
      </c>
      <c r="I4" s="2">
        <v>850405</v>
      </c>
      <c r="J4" s="2">
        <v>46122</v>
      </c>
      <c r="K4" s="2">
        <v>850405</v>
      </c>
      <c r="L4" s="2">
        <f t="shared" si="1"/>
        <v>37043556759.5</v>
      </c>
      <c r="M4" s="2">
        <v>4440</v>
      </c>
      <c r="N4" s="2">
        <f t="shared" si="2"/>
        <v>193406400</v>
      </c>
      <c r="O4" s="2">
        <f t="shared" si="3"/>
        <v>6.9375</v>
      </c>
      <c r="P4" s="2">
        <f t="shared" si="4"/>
        <v>17968058.400000002</v>
      </c>
      <c r="Q4" s="2">
        <f t="shared" si="5"/>
        <v>17.9680584</v>
      </c>
      <c r="R4" s="2">
        <v>634</v>
      </c>
      <c r="S4" s="2">
        <f t="shared" si="6"/>
        <v>1642.0536599999998</v>
      </c>
      <c r="T4" s="2">
        <f t="shared" si="7"/>
        <v>405760</v>
      </c>
      <c r="U4" s="2">
        <f t="shared" si="8"/>
        <v>17675920000</v>
      </c>
      <c r="W4" s="2">
        <f t="shared" si="9"/>
        <v>0</v>
      </c>
      <c r="X4" s="2">
        <f t="shared" si="10"/>
        <v>0</v>
      </c>
      <c r="Y4" s="2">
        <f t="shared" si="11"/>
        <v>0</v>
      </c>
      <c r="Z4" s="2">
        <f t="shared" si="12"/>
        <v>191.53221795917818</v>
      </c>
      <c r="AA4" s="2">
        <f t="shared" si="13"/>
        <v>0</v>
      </c>
      <c r="AB4" s="2">
        <f t="shared" si="14"/>
        <v>5.633300528211123</v>
      </c>
      <c r="AC4" s="2">
        <v>102</v>
      </c>
      <c r="AD4" s="2">
        <f t="shared" si="15"/>
        <v>1.8777668427370411</v>
      </c>
      <c r="AE4" s="2" t="s">
        <v>133</v>
      </c>
      <c r="AF4" s="2">
        <f t="shared" si="16"/>
        <v>91.387387387387392</v>
      </c>
      <c r="AG4" s="2">
        <f t="shared" si="17"/>
        <v>1.220539575289624</v>
      </c>
      <c r="AH4" s="2">
        <f t="shared" si="18"/>
        <v>0.31583547357927644</v>
      </c>
      <c r="AI4" s="2">
        <f t="shared" si="19"/>
        <v>2009069707.8</v>
      </c>
      <c r="AJ4" s="2">
        <f t="shared" si="20"/>
        <v>56890564.560000002</v>
      </c>
      <c r="AK4" s="2">
        <f t="shared" si="21"/>
        <v>56.890564560000001</v>
      </c>
      <c r="AL4" s="2" t="s">
        <v>133</v>
      </c>
      <c r="AM4" s="2" t="s">
        <v>133</v>
      </c>
      <c r="AN4" s="2" t="s">
        <v>133</v>
      </c>
      <c r="AO4" s="2" t="s">
        <v>133</v>
      </c>
      <c r="AP4" s="2" t="s">
        <v>133</v>
      </c>
      <c r="AQ4" s="2" t="s">
        <v>133</v>
      </c>
      <c r="AR4" s="2" t="s">
        <v>133</v>
      </c>
      <c r="AS4" s="2">
        <v>0</v>
      </c>
      <c r="AT4" s="2" t="s">
        <v>133</v>
      </c>
      <c r="AU4" s="2" t="s">
        <v>133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0</v>
      </c>
      <c r="BI4" s="2">
        <v>0</v>
      </c>
      <c r="BJ4" s="2">
        <v>0</v>
      </c>
      <c r="BK4" s="2">
        <v>0</v>
      </c>
      <c r="BL4" s="2">
        <v>0</v>
      </c>
      <c r="BM4" s="2">
        <v>0</v>
      </c>
      <c r="BN4" s="2">
        <v>0</v>
      </c>
      <c r="BO4" s="2">
        <v>0</v>
      </c>
      <c r="BP4" s="2">
        <v>0</v>
      </c>
      <c r="BQ4" s="2">
        <v>0</v>
      </c>
      <c r="BR4" s="2">
        <v>0</v>
      </c>
      <c r="BS4" s="2">
        <v>0</v>
      </c>
      <c r="BT4" s="2">
        <v>0</v>
      </c>
      <c r="BU4" s="2">
        <v>0</v>
      </c>
      <c r="BV4" s="2">
        <v>0</v>
      </c>
      <c r="BW4" s="2">
        <v>0</v>
      </c>
      <c r="BX4" s="2">
        <v>0</v>
      </c>
      <c r="BY4" s="2">
        <v>0</v>
      </c>
      <c r="BZ4" s="2">
        <v>0</v>
      </c>
      <c r="CA4" s="2">
        <v>0</v>
      </c>
      <c r="CB4" s="2">
        <v>0</v>
      </c>
      <c r="CC4" s="2">
        <v>0</v>
      </c>
      <c r="CD4" s="2">
        <v>0</v>
      </c>
      <c r="CE4" s="2">
        <v>0</v>
      </c>
      <c r="CF4" s="2">
        <v>0</v>
      </c>
      <c r="CG4" s="2">
        <v>0</v>
      </c>
      <c r="CH4" s="2">
        <v>0</v>
      </c>
      <c r="CI4" s="2">
        <v>0</v>
      </c>
      <c r="CJ4" s="2">
        <v>0</v>
      </c>
      <c r="CK4" s="2">
        <v>0</v>
      </c>
      <c r="CL4" s="2">
        <v>0</v>
      </c>
      <c r="CM4" s="2">
        <v>0</v>
      </c>
      <c r="CN4" s="2">
        <v>0</v>
      </c>
      <c r="CO4" s="2">
        <v>0</v>
      </c>
      <c r="CP4" s="2">
        <v>0</v>
      </c>
      <c r="CQ4" s="2">
        <v>0</v>
      </c>
      <c r="CR4" s="2">
        <v>0</v>
      </c>
      <c r="CS4" s="2">
        <v>0</v>
      </c>
      <c r="CT4" s="2">
        <v>0</v>
      </c>
      <c r="CU4" s="2" t="s">
        <v>134</v>
      </c>
    </row>
    <row r="5" spans="1:99" s="2" customFormat="1" x14ac:dyDescent="0.25">
      <c r="A5" s="2" t="s">
        <v>137</v>
      </c>
      <c r="B5" s="2" t="s">
        <v>137</v>
      </c>
      <c r="C5" s="2" t="s">
        <v>138</v>
      </c>
      <c r="D5" s="2">
        <v>1948</v>
      </c>
      <c r="E5" s="2">
        <f t="shared" si="0"/>
        <v>67</v>
      </c>
      <c r="F5" s="2">
        <v>88</v>
      </c>
      <c r="G5" s="2">
        <v>94</v>
      </c>
      <c r="H5" s="2">
        <v>229000</v>
      </c>
      <c r="I5" s="2">
        <v>256400</v>
      </c>
      <c r="J5" s="2">
        <v>22627</v>
      </c>
      <c r="K5" s="2">
        <v>256400</v>
      </c>
      <c r="L5" s="2">
        <f t="shared" si="1"/>
        <v>11168758360</v>
      </c>
      <c r="M5" s="2">
        <v>2329</v>
      </c>
      <c r="N5" s="2">
        <f t="shared" si="2"/>
        <v>101451240</v>
      </c>
      <c r="O5" s="2">
        <f t="shared" si="3"/>
        <v>3.6390625000000001</v>
      </c>
      <c r="P5" s="2">
        <f t="shared" si="4"/>
        <v>9425136.9399999995</v>
      </c>
      <c r="Q5" s="2">
        <f t="shared" si="5"/>
        <v>9.4251369399999998</v>
      </c>
      <c r="R5" s="2">
        <v>585</v>
      </c>
      <c r="S5" s="2">
        <f t="shared" si="6"/>
        <v>1515.1441499999999</v>
      </c>
      <c r="T5" s="2">
        <f t="shared" si="7"/>
        <v>374400</v>
      </c>
      <c r="U5" s="2">
        <f t="shared" si="8"/>
        <v>16309800000</v>
      </c>
      <c r="V5" s="2">
        <v>210473.29207</v>
      </c>
      <c r="W5" s="2">
        <f t="shared" si="9"/>
        <v>64.152259422935998</v>
      </c>
      <c r="X5" s="2">
        <f t="shared" si="10"/>
        <v>39.862378678305582</v>
      </c>
      <c r="Y5" s="2">
        <f t="shared" si="11"/>
        <v>5.8947177268745863</v>
      </c>
      <c r="Z5" s="2">
        <f t="shared" si="12"/>
        <v>110.08991472159434</v>
      </c>
      <c r="AA5" s="2">
        <f t="shared" si="13"/>
        <v>2.2985442438194723</v>
      </c>
      <c r="AB5" s="2">
        <f t="shared" si="14"/>
        <v>3.7530652745998068</v>
      </c>
      <c r="AC5" s="2">
        <v>88</v>
      </c>
      <c r="AD5" s="2">
        <f t="shared" si="15"/>
        <v>1.2510217581999357</v>
      </c>
      <c r="AE5" s="2">
        <v>335.51900000000001</v>
      </c>
      <c r="AF5" s="2">
        <f t="shared" si="16"/>
        <v>160.75568913696867</v>
      </c>
      <c r="AG5" s="2">
        <f t="shared" si="17"/>
        <v>0.96864424818316341</v>
      </c>
      <c r="AH5" s="2">
        <f t="shared" si="18"/>
        <v>0.33769807105035227</v>
      </c>
      <c r="AI5" s="2">
        <f t="shared" si="19"/>
        <v>985629857.30000007</v>
      </c>
      <c r="AJ5" s="2">
        <f t="shared" si="20"/>
        <v>27909951.960000001</v>
      </c>
      <c r="AK5" s="2">
        <f t="shared" si="21"/>
        <v>27.909951960000001</v>
      </c>
      <c r="AL5" s="2" t="s">
        <v>139</v>
      </c>
      <c r="AM5" s="2" t="s">
        <v>133</v>
      </c>
      <c r="AN5" s="2" t="s">
        <v>140</v>
      </c>
      <c r="AO5" s="2" t="s">
        <v>141</v>
      </c>
      <c r="AP5" s="2" t="s">
        <v>142</v>
      </c>
      <c r="AQ5" s="2" t="s">
        <v>143</v>
      </c>
      <c r="AR5" s="2" t="s">
        <v>144</v>
      </c>
      <c r="AS5" s="2">
        <v>2</v>
      </c>
      <c r="AT5" s="2" t="s">
        <v>145</v>
      </c>
      <c r="AU5" s="2" t="s">
        <v>146</v>
      </c>
      <c r="AV5" s="2">
        <v>4</v>
      </c>
      <c r="AW5" s="5">
        <v>99</v>
      </c>
      <c r="AX5" s="5">
        <v>1</v>
      </c>
      <c r="AY5" s="2">
        <v>0</v>
      </c>
      <c r="AZ5" s="5">
        <v>1.5</v>
      </c>
      <c r="BA5" s="5">
        <v>1.4</v>
      </c>
      <c r="BB5" s="5">
        <v>0.1</v>
      </c>
      <c r="BC5" s="5">
        <v>0.2</v>
      </c>
      <c r="BD5" s="5">
        <v>0.1</v>
      </c>
      <c r="BE5" s="5">
        <v>0.2</v>
      </c>
      <c r="BF5" s="5">
        <v>1.9</v>
      </c>
      <c r="BG5" s="2">
        <v>0</v>
      </c>
      <c r="BH5" s="5">
        <v>0.1</v>
      </c>
      <c r="BI5" s="5">
        <v>5.5</v>
      </c>
      <c r="BJ5" s="5">
        <v>65.8</v>
      </c>
      <c r="BK5" s="5">
        <v>17.8</v>
      </c>
      <c r="BL5" s="5">
        <v>5.4</v>
      </c>
      <c r="BM5" s="2">
        <v>0</v>
      </c>
      <c r="BN5" s="2">
        <v>0</v>
      </c>
      <c r="BO5" s="5">
        <v>38218</v>
      </c>
      <c r="BP5" s="5">
        <v>15729</v>
      </c>
      <c r="BQ5" s="5">
        <v>26</v>
      </c>
      <c r="BR5" s="5">
        <v>11</v>
      </c>
      <c r="BS5" s="5">
        <v>0.13</v>
      </c>
      <c r="BT5" s="5">
        <v>0.05</v>
      </c>
      <c r="BU5" s="5">
        <v>75332</v>
      </c>
      <c r="BV5" s="5">
        <v>52</v>
      </c>
      <c r="BW5" s="5">
        <v>0.26</v>
      </c>
      <c r="BX5" s="5">
        <v>233664</v>
      </c>
      <c r="BY5" s="5">
        <v>10227</v>
      </c>
      <c r="BZ5" s="5">
        <v>160</v>
      </c>
      <c r="CA5" s="5">
        <v>7</v>
      </c>
      <c r="CB5" s="5">
        <v>0.79</v>
      </c>
      <c r="CC5" s="5">
        <v>0.04</v>
      </c>
      <c r="CD5" s="5">
        <v>3</v>
      </c>
      <c r="CE5" s="5">
        <v>2</v>
      </c>
      <c r="CF5" s="5">
        <v>30</v>
      </c>
      <c r="CG5" s="5">
        <v>14</v>
      </c>
      <c r="CH5" s="5">
        <v>45</v>
      </c>
      <c r="CI5" s="5">
        <v>1</v>
      </c>
      <c r="CJ5" s="5">
        <v>1</v>
      </c>
      <c r="CK5" s="2">
        <v>0</v>
      </c>
      <c r="CL5" s="2">
        <v>0</v>
      </c>
      <c r="CM5" s="5">
        <v>2</v>
      </c>
      <c r="CN5" s="5">
        <v>3</v>
      </c>
      <c r="CO5" s="5">
        <v>13</v>
      </c>
      <c r="CP5" s="5">
        <v>61</v>
      </c>
      <c r="CQ5" s="5">
        <v>6</v>
      </c>
      <c r="CR5" s="5">
        <v>18</v>
      </c>
      <c r="CS5" s="5">
        <v>0.40923999999999999</v>
      </c>
      <c r="CT5" s="5">
        <v>3.7510000000000002E-2</v>
      </c>
      <c r="CU5" s="2" t="s">
        <v>134</v>
      </c>
    </row>
    <row r="6" spans="1:99" s="2" customFormat="1" x14ac:dyDescent="0.25">
      <c r="A6" s="2" t="s">
        <v>147</v>
      </c>
      <c r="B6" s="2" t="s">
        <v>147</v>
      </c>
      <c r="C6" s="2" t="s">
        <v>148</v>
      </c>
      <c r="D6" s="2">
        <v>1964</v>
      </c>
      <c r="E6" s="2">
        <f t="shared" si="0"/>
        <v>51</v>
      </c>
      <c r="F6" s="2">
        <v>80</v>
      </c>
      <c r="G6" s="2">
        <v>87</v>
      </c>
      <c r="H6" s="2">
        <v>578000</v>
      </c>
      <c r="I6" s="2">
        <v>626007</v>
      </c>
      <c r="J6" s="2">
        <v>60661</v>
      </c>
      <c r="K6" s="2">
        <v>626007</v>
      </c>
      <c r="L6" s="2">
        <f t="shared" si="1"/>
        <v>27268802319.299999</v>
      </c>
      <c r="M6" s="2">
        <v>9671</v>
      </c>
      <c r="N6" s="2">
        <f t="shared" si="2"/>
        <v>421268760</v>
      </c>
      <c r="O6" s="2">
        <f t="shared" si="3"/>
        <v>15.1109375</v>
      </c>
      <c r="P6" s="2">
        <f t="shared" si="4"/>
        <v>39137183.060000002</v>
      </c>
      <c r="Q6" s="2">
        <f t="shared" si="5"/>
        <v>39.137183060000005</v>
      </c>
      <c r="R6" s="2">
        <v>3015</v>
      </c>
      <c r="S6" s="2">
        <f t="shared" si="6"/>
        <v>7808.819849999999</v>
      </c>
      <c r="T6" s="2">
        <f t="shared" si="7"/>
        <v>1929600</v>
      </c>
      <c r="U6" s="2">
        <f t="shared" si="8"/>
        <v>84058200000</v>
      </c>
      <c r="V6" s="2">
        <v>231473.89603999999</v>
      </c>
      <c r="W6" s="2">
        <f t="shared" si="9"/>
        <v>70.553243512991997</v>
      </c>
      <c r="X6" s="2">
        <f t="shared" si="10"/>
        <v>43.839767066599762</v>
      </c>
      <c r="Y6" s="2">
        <f t="shared" si="11"/>
        <v>3.1813913322851386</v>
      </c>
      <c r="Z6" s="2">
        <f t="shared" si="12"/>
        <v>64.730179183711599</v>
      </c>
      <c r="AA6" s="2">
        <f t="shared" si="13"/>
        <v>0.94292099686256448</v>
      </c>
      <c r="AB6" s="2">
        <f t="shared" si="14"/>
        <v>2.4273817193891851</v>
      </c>
      <c r="AC6" s="2">
        <v>80</v>
      </c>
      <c r="AD6" s="2">
        <f t="shared" si="15"/>
        <v>0.809127239796395</v>
      </c>
      <c r="AE6" s="2">
        <v>1536.07</v>
      </c>
      <c r="AF6" s="2">
        <f t="shared" si="16"/>
        <v>199.52435115293144</v>
      </c>
      <c r="AG6" s="2">
        <f t="shared" si="17"/>
        <v>0.27949409095693956</v>
      </c>
      <c r="AH6" s="2">
        <f t="shared" si="18"/>
        <v>0.52305563611022843</v>
      </c>
      <c r="AI6" s="2">
        <f t="shared" si="19"/>
        <v>2642387093.9000001</v>
      </c>
      <c r="AJ6" s="2">
        <f t="shared" si="20"/>
        <v>74824130.280000001</v>
      </c>
      <c r="AK6" s="2">
        <f t="shared" si="21"/>
        <v>74.824130280000006</v>
      </c>
      <c r="AL6" s="2" t="s">
        <v>149</v>
      </c>
      <c r="AM6" s="2" t="s">
        <v>133</v>
      </c>
      <c r="AN6" s="2" t="s">
        <v>150</v>
      </c>
      <c r="AO6" s="2" t="s">
        <v>151</v>
      </c>
      <c r="AP6" s="2" t="s">
        <v>152</v>
      </c>
      <c r="AQ6" s="2" t="s">
        <v>153</v>
      </c>
      <c r="AR6" s="2" t="s">
        <v>154</v>
      </c>
      <c r="AS6" s="2">
        <v>4</v>
      </c>
      <c r="AT6" s="2" t="s">
        <v>155</v>
      </c>
      <c r="AU6" s="2" t="s">
        <v>156</v>
      </c>
      <c r="AV6" s="2">
        <v>9</v>
      </c>
      <c r="AW6" s="5">
        <v>72</v>
      </c>
      <c r="AX6" s="5">
        <v>26</v>
      </c>
      <c r="AY6" s="5">
        <v>1</v>
      </c>
      <c r="AZ6" s="5">
        <v>2.2000000000000002</v>
      </c>
      <c r="BA6" s="5">
        <v>0.9</v>
      </c>
      <c r="BB6" s="5">
        <v>0.2</v>
      </c>
      <c r="BC6" s="5">
        <v>0.3</v>
      </c>
      <c r="BD6" s="5">
        <v>0.1</v>
      </c>
      <c r="BE6" s="5">
        <v>0.3</v>
      </c>
      <c r="BF6" s="5">
        <v>2</v>
      </c>
      <c r="BG6" s="2">
        <v>0</v>
      </c>
      <c r="BH6" s="2">
        <v>0</v>
      </c>
      <c r="BI6" s="5">
        <v>3.4</v>
      </c>
      <c r="BJ6" s="5">
        <v>53.8</v>
      </c>
      <c r="BK6" s="5">
        <v>14</v>
      </c>
      <c r="BL6" s="5">
        <v>22.7</v>
      </c>
      <c r="BM6" s="2">
        <v>0</v>
      </c>
      <c r="BN6" s="2">
        <v>0</v>
      </c>
      <c r="BO6" s="5">
        <v>113615</v>
      </c>
      <c r="BP6" s="5">
        <v>56836</v>
      </c>
      <c r="BQ6" s="5">
        <v>14</v>
      </c>
      <c r="BR6" s="5">
        <v>7</v>
      </c>
      <c r="BS6" s="5">
        <v>0.08</v>
      </c>
      <c r="BT6" s="5">
        <v>0.04</v>
      </c>
      <c r="BU6" s="5">
        <v>230699</v>
      </c>
      <c r="BV6" s="5">
        <v>29</v>
      </c>
      <c r="BW6" s="5">
        <v>0.17</v>
      </c>
      <c r="BX6" s="5">
        <v>2178384</v>
      </c>
      <c r="BY6" s="5">
        <v>168979</v>
      </c>
      <c r="BZ6" s="5">
        <v>273</v>
      </c>
      <c r="CA6" s="5">
        <v>21</v>
      </c>
      <c r="CB6" s="5">
        <v>1.6</v>
      </c>
      <c r="CC6" s="5">
        <v>0.13</v>
      </c>
      <c r="CD6" s="5">
        <v>5</v>
      </c>
      <c r="CE6" s="5">
        <v>5</v>
      </c>
      <c r="CF6" s="5">
        <v>51</v>
      </c>
      <c r="CG6" s="5">
        <v>29</v>
      </c>
      <c r="CH6" s="5">
        <v>30</v>
      </c>
      <c r="CI6" s="5">
        <v>1</v>
      </c>
      <c r="CJ6" s="5">
        <v>1</v>
      </c>
      <c r="CK6" s="2">
        <v>0</v>
      </c>
      <c r="CL6" s="2">
        <v>0</v>
      </c>
      <c r="CM6" s="5">
        <v>1</v>
      </c>
      <c r="CN6" s="5">
        <v>1</v>
      </c>
      <c r="CO6" s="5">
        <v>7</v>
      </c>
      <c r="CP6" s="5">
        <v>43</v>
      </c>
      <c r="CQ6" s="5">
        <v>6</v>
      </c>
      <c r="CR6" s="5">
        <v>22</v>
      </c>
      <c r="CS6" s="5">
        <v>0.52861999999999998</v>
      </c>
      <c r="CT6" s="5">
        <v>6.9830000000000003E-2</v>
      </c>
      <c r="CU6" s="2" t="s">
        <v>134</v>
      </c>
    </row>
    <row r="7" spans="1:99" s="2" customFormat="1" x14ac:dyDescent="0.25">
      <c r="A7" s="2" t="s">
        <v>157</v>
      </c>
      <c r="B7" s="2" t="s">
        <v>158</v>
      </c>
      <c r="C7" s="2" t="s">
        <v>159</v>
      </c>
      <c r="D7" s="2">
        <v>1948</v>
      </c>
      <c r="E7" s="2">
        <f t="shared" si="0"/>
        <v>67</v>
      </c>
      <c r="F7" s="2">
        <v>131</v>
      </c>
      <c r="G7" s="2">
        <v>131</v>
      </c>
      <c r="H7" s="2">
        <v>171000</v>
      </c>
      <c r="I7" s="2">
        <v>433000</v>
      </c>
      <c r="J7" s="2">
        <v>61382</v>
      </c>
      <c r="K7" s="2">
        <v>433000</v>
      </c>
      <c r="L7" s="2">
        <f t="shared" si="1"/>
        <v>18861436700</v>
      </c>
      <c r="M7" s="2">
        <v>3815</v>
      </c>
      <c r="N7" s="2">
        <f t="shared" si="2"/>
        <v>166181400</v>
      </c>
      <c r="O7" s="2">
        <f t="shared" si="3"/>
        <v>5.9609375</v>
      </c>
      <c r="P7" s="2">
        <f t="shared" si="4"/>
        <v>15438770.9</v>
      </c>
      <c r="Q7" s="2">
        <f t="shared" si="5"/>
        <v>15.438770900000002</v>
      </c>
      <c r="R7" s="2">
        <v>7860</v>
      </c>
      <c r="S7" s="2">
        <f t="shared" si="6"/>
        <v>20357.321399999997</v>
      </c>
      <c r="T7" s="2">
        <f t="shared" si="7"/>
        <v>5030400</v>
      </c>
      <c r="U7" s="2">
        <f t="shared" si="8"/>
        <v>219136800000</v>
      </c>
      <c r="V7" s="2">
        <v>129731.55606</v>
      </c>
      <c r="W7" s="2">
        <f t="shared" si="9"/>
        <v>39.542178287087999</v>
      </c>
      <c r="X7" s="2">
        <f t="shared" si="10"/>
        <v>24.57037832842764</v>
      </c>
      <c r="Y7" s="2">
        <f t="shared" si="11"/>
        <v>2.8388936261474469</v>
      </c>
      <c r="Z7" s="2">
        <f t="shared" si="12"/>
        <v>113.4990841333627</v>
      </c>
      <c r="AA7" s="2">
        <f t="shared" si="13"/>
        <v>0.52226081595962937</v>
      </c>
      <c r="AB7" s="2">
        <f t="shared" si="14"/>
        <v>2.599215667176245</v>
      </c>
      <c r="AC7" s="2">
        <v>131</v>
      </c>
      <c r="AD7" s="2">
        <f t="shared" si="15"/>
        <v>0.86640522239208173</v>
      </c>
      <c r="AE7" s="2">
        <v>340.05599999999998</v>
      </c>
      <c r="AF7" s="2">
        <f t="shared" si="16"/>
        <v>1318.5845347313236</v>
      </c>
      <c r="AG7" s="2">
        <f t="shared" si="17"/>
        <v>0.78027303534619818</v>
      </c>
      <c r="AH7" s="2">
        <f t="shared" si="18"/>
        <v>0.20391049347629578</v>
      </c>
      <c r="AI7" s="2">
        <f t="shared" si="19"/>
        <v>2673793781.8000002</v>
      </c>
      <c r="AJ7" s="2">
        <f t="shared" si="20"/>
        <v>75713469.359999999</v>
      </c>
      <c r="AK7" s="2">
        <f t="shared" si="21"/>
        <v>75.713469360000005</v>
      </c>
      <c r="AL7" s="2" t="s">
        <v>160</v>
      </c>
      <c r="AM7" s="2" t="s">
        <v>133</v>
      </c>
      <c r="AN7" s="2" t="s">
        <v>161</v>
      </c>
      <c r="AO7" s="2" t="s">
        <v>162</v>
      </c>
      <c r="AP7" s="2" t="s">
        <v>163</v>
      </c>
      <c r="AQ7" s="2" t="s">
        <v>164</v>
      </c>
      <c r="AR7" s="2" t="s">
        <v>165</v>
      </c>
      <c r="AS7" s="2">
        <v>4</v>
      </c>
      <c r="AT7" s="2" t="s">
        <v>166</v>
      </c>
      <c r="AU7" s="2" t="s">
        <v>167</v>
      </c>
      <c r="AV7" s="2">
        <v>5</v>
      </c>
      <c r="AW7" s="5">
        <v>76</v>
      </c>
      <c r="AX7" s="5">
        <v>23</v>
      </c>
      <c r="AY7" s="5">
        <v>1</v>
      </c>
      <c r="AZ7" s="5">
        <v>0.2</v>
      </c>
      <c r="BA7" s="5">
        <v>0.2</v>
      </c>
      <c r="BB7" s="2">
        <v>0</v>
      </c>
      <c r="BC7" s="5">
        <v>0.1</v>
      </c>
      <c r="BD7" s="5">
        <v>0.1</v>
      </c>
      <c r="BE7" s="5">
        <v>0.2</v>
      </c>
      <c r="BF7" s="5">
        <v>0.2</v>
      </c>
      <c r="BG7" s="5">
        <v>0.1</v>
      </c>
      <c r="BH7" s="2">
        <v>0</v>
      </c>
      <c r="BI7" s="5">
        <v>0.9</v>
      </c>
      <c r="BJ7" s="5">
        <v>57.9</v>
      </c>
      <c r="BK7" s="5">
        <v>3.5</v>
      </c>
      <c r="BL7" s="5">
        <v>36.200000000000003</v>
      </c>
      <c r="BM7" s="2">
        <v>0</v>
      </c>
      <c r="BN7" s="5">
        <v>0.4</v>
      </c>
      <c r="BO7" s="5">
        <v>21605</v>
      </c>
      <c r="BP7" s="5">
        <v>5394</v>
      </c>
      <c r="BQ7" s="5">
        <v>1</v>
      </c>
      <c r="BR7" s="2">
        <v>0</v>
      </c>
      <c r="BS7" s="5">
        <v>0.04</v>
      </c>
      <c r="BT7" s="5">
        <v>0.01</v>
      </c>
      <c r="BU7" s="5">
        <v>33080</v>
      </c>
      <c r="BV7" s="5">
        <v>2</v>
      </c>
      <c r="BW7" s="5">
        <v>0.06</v>
      </c>
      <c r="BX7" s="5">
        <v>492015</v>
      </c>
      <c r="BY7" s="5">
        <v>31726</v>
      </c>
      <c r="BZ7" s="5">
        <v>24</v>
      </c>
      <c r="CA7" s="5">
        <v>2</v>
      </c>
      <c r="CB7" s="5">
        <v>1.65</v>
      </c>
      <c r="CC7" s="5">
        <v>0.11</v>
      </c>
      <c r="CD7" s="5">
        <v>6</v>
      </c>
      <c r="CE7" s="5">
        <v>3</v>
      </c>
      <c r="CF7" s="5">
        <v>47</v>
      </c>
      <c r="CG7" s="5">
        <v>29</v>
      </c>
      <c r="CH7" s="5">
        <v>29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5">
        <v>1</v>
      </c>
      <c r="CO7" s="5">
        <v>10</v>
      </c>
      <c r="CP7" s="5">
        <v>45</v>
      </c>
      <c r="CQ7" s="5">
        <v>8</v>
      </c>
      <c r="CR7" s="5">
        <v>22</v>
      </c>
      <c r="CS7" s="5">
        <v>0.49596000000000001</v>
      </c>
      <c r="CT7" s="5">
        <v>0.60141999999999995</v>
      </c>
      <c r="CU7" s="2" t="s">
        <v>134</v>
      </c>
    </row>
    <row r="8" spans="1:99" s="2" customFormat="1" x14ac:dyDescent="0.25">
      <c r="A8" s="2" t="s">
        <v>168</v>
      </c>
      <c r="B8" s="2" t="s">
        <v>168</v>
      </c>
      <c r="C8" s="2" t="s">
        <v>169</v>
      </c>
      <c r="D8" s="2">
        <v>1968</v>
      </c>
      <c r="E8" s="2">
        <f t="shared" si="0"/>
        <v>47</v>
      </c>
      <c r="F8" s="2">
        <v>62</v>
      </c>
      <c r="G8" s="2">
        <v>67</v>
      </c>
      <c r="H8" s="2">
        <v>132000</v>
      </c>
      <c r="I8" s="2">
        <v>189200</v>
      </c>
      <c r="J8" s="2">
        <v>80680</v>
      </c>
      <c r="K8" s="2">
        <v>189200</v>
      </c>
      <c r="L8" s="2">
        <f t="shared" si="1"/>
        <v>8241533080</v>
      </c>
      <c r="M8" s="2">
        <v>621</v>
      </c>
      <c r="N8" s="2">
        <f t="shared" si="2"/>
        <v>27050760</v>
      </c>
      <c r="O8" s="2">
        <f t="shared" si="3"/>
        <v>0.97031250000000002</v>
      </c>
      <c r="P8" s="2">
        <f t="shared" si="4"/>
        <v>2513100.06</v>
      </c>
      <c r="Q8" s="2">
        <f t="shared" si="5"/>
        <v>2.5131000600000002</v>
      </c>
      <c r="R8" s="2">
        <v>200</v>
      </c>
      <c r="S8" s="2">
        <f t="shared" si="6"/>
        <v>517.99799999999993</v>
      </c>
      <c r="T8" s="2">
        <f t="shared" si="7"/>
        <v>128000</v>
      </c>
      <c r="U8" s="2">
        <f t="shared" si="8"/>
        <v>5576000000</v>
      </c>
      <c r="V8" s="2">
        <v>193880.09818999999</v>
      </c>
      <c r="W8" s="2">
        <f t="shared" si="9"/>
        <v>59.094653928311992</v>
      </c>
      <c r="X8" s="2">
        <f t="shared" si="10"/>
        <v>36.71972731659686</v>
      </c>
      <c r="Y8" s="2">
        <f t="shared" si="11"/>
        <v>10.515700165224244</v>
      </c>
      <c r="Z8" s="2">
        <f t="shared" si="12"/>
        <v>304.66918785276272</v>
      </c>
      <c r="AA8" s="2">
        <f t="shared" si="13"/>
        <v>0.59381367120911099</v>
      </c>
      <c r="AB8" s="2">
        <f t="shared" si="14"/>
        <v>14.742057476746584</v>
      </c>
      <c r="AC8" s="2">
        <v>62</v>
      </c>
      <c r="AD8" s="2">
        <f t="shared" si="15"/>
        <v>4.9140191589155275</v>
      </c>
      <c r="AE8" s="2">
        <v>83.908100000000005</v>
      </c>
      <c r="AF8" s="2">
        <f t="shared" si="16"/>
        <v>206.11916264090178</v>
      </c>
      <c r="AG8" s="2">
        <f t="shared" si="17"/>
        <v>5.1913970706923003</v>
      </c>
      <c r="AH8" s="2">
        <f t="shared" si="18"/>
        <v>2.5252930232145355E-2</v>
      </c>
      <c r="AI8" s="2">
        <f t="shared" si="19"/>
        <v>3514412732</v>
      </c>
      <c r="AJ8" s="2">
        <f t="shared" si="20"/>
        <v>99517166.400000006</v>
      </c>
      <c r="AK8" s="2">
        <f t="shared" si="21"/>
        <v>99.517166400000008</v>
      </c>
      <c r="AL8" s="2" t="s">
        <v>170</v>
      </c>
      <c r="AM8" s="2" t="s">
        <v>133</v>
      </c>
      <c r="AN8" s="2" t="s">
        <v>133</v>
      </c>
      <c r="AO8" s="2" t="s">
        <v>171</v>
      </c>
      <c r="AP8" s="2" t="s">
        <v>172</v>
      </c>
      <c r="AQ8" s="2" t="s">
        <v>173</v>
      </c>
      <c r="AR8" s="2" t="s">
        <v>174</v>
      </c>
      <c r="AS8" s="2">
        <v>2</v>
      </c>
      <c r="AT8" s="2" t="s">
        <v>175</v>
      </c>
      <c r="AU8" s="2" t="s">
        <v>176</v>
      </c>
      <c r="AV8" s="2">
        <v>4</v>
      </c>
      <c r="AW8" s="5">
        <v>50</v>
      </c>
      <c r="AX8" s="5">
        <v>47</v>
      </c>
      <c r="AY8" s="5">
        <v>2</v>
      </c>
      <c r="AZ8" s="5">
        <v>5.4</v>
      </c>
      <c r="BA8" s="5">
        <v>0.4</v>
      </c>
      <c r="BB8" s="5">
        <v>0.1</v>
      </c>
      <c r="BC8" s="5">
        <v>0.1</v>
      </c>
      <c r="BD8" s="2">
        <v>0</v>
      </c>
      <c r="BE8" s="5">
        <v>0.2</v>
      </c>
      <c r="BF8" s="5">
        <v>1</v>
      </c>
      <c r="BG8" s="2">
        <v>0</v>
      </c>
      <c r="BH8" s="2">
        <v>0</v>
      </c>
      <c r="BI8" s="5">
        <v>2.6</v>
      </c>
      <c r="BJ8" s="5">
        <v>34.299999999999997</v>
      </c>
      <c r="BK8" s="5">
        <v>17.100000000000001</v>
      </c>
      <c r="BL8" s="5">
        <v>38.700000000000003</v>
      </c>
      <c r="BM8" s="2">
        <v>0</v>
      </c>
      <c r="BN8" s="2">
        <v>0</v>
      </c>
      <c r="BO8" s="5">
        <v>13974</v>
      </c>
      <c r="BP8" s="5">
        <v>3626</v>
      </c>
      <c r="BQ8" s="5">
        <v>27</v>
      </c>
      <c r="BR8" s="5">
        <v>7</v>
      </c>
      <c r="BS8" s="5">
        <v>0.21</v>
      </c>
      <c r="BT8" s="5">
        <v>0.05</v>
      </c>
      <c r="BU8" s="5">
        <v>23651</v>
      </c>
      <c r="BV8" s="5">
        <v>46</v>
      </c>
      <c r="BW8" s="5">
        <v>0.36</v>
      </c>
      <c r="BX8" s="5">
        <v>108965</v>
      </c>
      <c r="BY8" s="5">
        <v>2363</v>
      </c>
      <c r="BZ8" s="5">
        <v>210</v>
      </c>
      <c r="CA8" s="5">
        <v>5</v>
      </c>
      <c r="CB8" s="5">
        <v>1.5</v>
      </c>
      <c r="CC8" s="5">
        <v>0.04</v>
      </c>
      <c r="CD8" s="5">
        <v>3</v>
      </c>
      <c r="CE8" s="5">
        <v>3</v>
      </c>
      <c r="CF8" s="5">
        <v>67</v>
      </c>
      <c r="CG8" s="5">
        <v>51</v>
      </c>
      <c r="CH8" s="5">
        <v>20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5">
        <v>1</v>
      </c>
      <c r="CO8" s="5">
        <v>3</v>
      </c>
      <c r="CP8" s="5">
        <v>18</v>
      </c>
      <c r="CQ8" s="5">
        <v>7</v>
      </c>
      <c r="CR8" s="5">
        <v>27</v>
      </c>
      <c r="CS8" s="5">
        <v>0.19599</v>
      </c>
      <c r="CT8" s="2">
        <v>0</v>
      </c>
      <c r="CU8" s="2" t="s">
        <v>134</v>
      </c>
    </row>
    <row r="9" spans="1:99" s="2" customFormat="1" x14ac:dyDescent="0.25">
      <c r="A9" s="2" t="s">
        <v>177</v>
      </c>
      <c r="B9" s="2" t="s">
        <v>178</v>
      </c>
      <c r="C9" s="2" t="s">
        <v>179</v>
      </c>
      <c r="D9" s="2">
        <v>1972</v>
      </c>
      <c r="E9" s="2">
        <f t="shared" si="0"/>
        <v>43</v>
      </c>
      <c r="F9" s="2">
        <v>123</v>
      </c>
      <c r="G9" s="2">
        <v>123</v>
      </c>
      <c r="H9" s="2">
        <v>35500</v>
      </c>
      <c r="I9" s="2">
        <v>363000</v>
      </c>
      <c r="J9" s="2">
        <v>154000</v>
      </c>
      <c r="K9" s="2">
        <v>363000</v>
      </c>
      <c r="L9" s="2">
        <f t="shared" si="1"/>
        <v>15812243700</v>
      </c>
      <c r="M9" s="2">
        <v>6930</v>
      </c>
      <c r="N9" s="2">
        <f t="shared" si="2"/>
        <v>301870800</v>
      </c>
      <c r="O9" s="2">
        <f t="shared" si="3"/>
        <v>10.828125</v>
      </c>
      <c r="P9" s="2">
        <f t="shared" si="4"/>
        <v>28044739.800000001</v>
      </c>
      <c r="Q9" s="2">
        <f t="shared" si="5"/>
        <v>28.044739800000002</v>
      </c>
      <c r="R9" s="2">
        <v>349</v>
      </c>
      <c r="S9" s="2">
        <f t="shared" si="6"/>
        <v>903.90650999999991</v>
      </c>
      <c r="T9" s="2">
        <f t="shared" si="7"/>
        <v>223360</v>
      </c>
      <c r="U9" s="2">
        <f t="shared" si="8"/>
        <v>9730120000</v>
      </c>
      <c r="V9" s="2">
        <v>351864.69884000003</v>
      </c>
      <c r="W9" s="2">
        <f t="shared" si="9"/>
        <v>107.248360206432</v>
      </c>
      <c r="X9" s="2">
        <f t="shared" si="10"/>
        <v>66.64106277210297</v>
      </c>
      <c r="Y9" s="2">
        <f t="shared" si="11"/>
        <v>5.7129423865932534</v>
      </c>
      <c r="Z9" s="2">
        <f t="shared" si="12"/>
        <v>52.380832130832133</v>
      </c>
      <c r="AA9" s="2">
        <f t="shared" si="13"/>
        <v>0.56459603999934305</v>
      </c>
      <c r="AB9" s="2">
        <f t="shared" si="14"/>
        <v>1.2775812714837107</v>
      </c>
      <c r="AC9" s="2">
        <v>123</v>
      </c>
      <c r="AD9" s="2">
        <f t="shared" si="15"/>
        <v>0.42586042382790351</v>
      </c>
      <c r="AE9" s="2">
        <v>143.96199999999999</v>
      </c>
      <c r="AF9" s="2">
        <f t="shared" si="16"/>
        <v>32.230880230880231</v>
      </c>
      <c r="AG9" s="2">
        <f t="shared" si="17"/>
        <v>0.26718205696002734</v>
      </c>
      <c r="AH9" s="2">
        <f t="shared" si="18"/>
        <v>0.14763814573402081</v>
      </c>
      <c r="AI9" s="2">
        <f t="shared" si="19"/>
        <v>6708224600</v>
      </c>
      <c r="AJ9" s="2">
        <f t="shared" si="20"/>
        <v>189955920</v>
      </c>
      <c r="AK9" s="2">
        <f t="shared" si="21"/>
        <v>189.95591999999999</v>
      </c>
      <c r="AL9" s="2" t="s">
        <v>180</v>
      </c>
      <c r="AM9" s="2" t="s">
        <v>133</v>
      </c>
      <c r="AN9" s="2" t="s">
        <v>181</v>
      </c>
      <c r="AO9" s="2" t="s">
        <v>182</v>
      </c>
      <c r="AP9" s="2" t="s">
        <v>183</v>
      </c>
      <c r="AQ9" s="2" t="s">
        <v>184</v>
      </c>
      <c r="AR9" s="2" t="s">
        <v>185</v>
      </c>
      <c r="AS9" s="2">
        <v>2</v>
      </c>
      <c r="AT9" s="2" t="s">
        <v>186</v>
      </c>
      <c r="AU9" s="2" t="s">
        <v>187</v>
      </c>
      <c r="AV9" s="2">
        <v>9</v>
      </c>
      <c r="AW9" s="5">
        <v>55</v>
      </c>
      <c r="AX9" s="5">
        <v>44</v>
      </c>
      <c r="AY9" s="5">
        <v>1</v>
      </c>
      <c r="AZ9" s="5">
        <v>0.9</v>
      </c>
      <c r="BA9" s="5">
        <v>0.9</v>
      </c>
      <c r="BB9" s="5">
        <v>0.1</v>
      </c>
      <c r="BC9" s="5">
        <v>0.1</v>
      </c>
      <c r="BD9" s="2">
        <v>0</v>
      </c>
      <c r="BE9" s="5">
        <v>0.1</v>
      </c>
      <c r="BF9" s="5">
        <v>2.6</v>
      </c>
      <c r="BG9" s="2">
        <v>0</v>
      </c>
      <c r="BH9" s="2">
        <v>0</v>
      </c>
      <c r="BI9" s="5">
        <v>3.5</v>
      </c>
      <c r="BJ9" s="5">
        <v>58.5</v>
      </c>
      <c r="BK9" s="5">
        <v>14</v>
      </c>
      <c r="BL9" s="5">
        <v>19.3</v>
      </c>
      <c r="BM9" s="2">
        <v>0</v>
      </c>
      <c r="BN9" s="2">
        <v>0</v>
      </c>
      <c r="BO9" s="5">
        <v>14936</v>
      </c>
      <c r="BP9" s="5">
        <v>5961</v>
      </c>
      <c r="BQ9" s="5">
        <v>24</v>
      </c>
      <c r="BR9" s="5">
        <v>9</v>
      </c>
      <c r="BS9" s="5">
        <v>0.14000000000000001</v>
      </c>
      <c r="BT9" s="5">
        <v>0.05</v>
      </c>
      <c r="BU9" s="5">
        <v>30986</v>
      </c>
      <c r="BV9" s="5">
        <v>49</v>
      </c>
      <c r="BW9" s="5">
        <v>0.28000000000000003</v>
      </c>
      <c r="BX9" s="5">
        <v>218268</v>
      </c>
      <c r="BY9" s="5">
        <v>29626</v>
      </c>
      <c r="BZ9" s="5">
        <v>345</v>
      </c>
      <c r="CA9" s="5">
        <v>47</v>
      </c>
      <c r="CB9" s="5">
        <v>1.71</v>
      </c>
      <c r="CC9" s="5">
        <v>0.24</v>
      </c>
      <c r="CD9" s="5">
        <v>1</v>
      </c>
      <c r="CE9" s="5">
        <v>1</v>
      </c>
      <c r="CF9" s="5">
        <v>49</v>
      </c>
      <c r="CG9" s="5">
        <v>24</v>
      </c>
      <c r="CH9" s="5">
        <v>34</v>
      </c>
      <c r="CI9" s="5">
        <v>1</v>
      </c>
      <c r="CJ9" s="5">
        <v>1</v>
      </c>
      <c r="CK9" s="2">
        <v>0</v>
      </c>
      <c r="CL9" s="2">
        <v>0</v>
      </c>
      <c r="CM9" s="5">
        <v>1</v>
      </c>
      <c r="CN9" s="5">
        <v>2</v>
      </c>
      <c r="CO9" s="5">
        <v>9</v>
      </c>
      <c r="CP9" s="5">
        <v>50</v>
      </c>
      <c r="CQ9" s="5">
        <v>6</v>
      </c>
      <c r="CR9" s="5">
        <v>22</v>
      </c>
      <c r="CS9" s="5">
        <v>0.44707999999999998</v>
      </c>
      <c r="CT9" s="5">
        <v>0.12069000000000001</v>
      </c>
      <c r="CU9" s="2" t="s">
        <v>134</v>
      </c>
    </row>
    <row r="10" spans="1:99" s="2" customFormat="1" x14ac:dyDescent="0.25">
      <c r="A10" s="2" t="s">
        <v>188</v>
      </c>
      <c r="B10" s="2" t="s">
        <v>189</v>
      </c>
      <c r="C10" s="2" t="s">
        <v>190</v>
      </c>
      <c r="D10" s="2">
        <v>1967</v>
      </c>
      <c r="E10" s="2">
        <f t="shared" si="0"/>
        <v>48</v>
      </c>
      <c r="F10" s="2">
        <v>147</v>
      </c>
      <c r="G10" s="2">
        <v>147</v>
      </c>
      <c r="H10" s="2">
        <v>560000</v>
      </c>
      <c r="I10" s="2">
        <v>1145000</v>
      </c>
      <c r="J10" s="2">
        <v>388800</v>
      </c>
      <c r="K10" s="2">
        <v>1145000</v>
      </c>
      <c r="L10" s="2">
        <f t="shared" si="1"/>
        <v>49876085500</v>
      </c>
      <c r="M10" s="2">
        <v>15708</v>
      </c>
      <c r="N10" s="2">
        <f t="shared" si="2"/>
        <v>684240480</v>
      </c>
      <c r="O10" s="2">
        <f t="shared" si="3"/>
        <v>24.543750000000003</v>
      </c>
      <c r="P10" s="2">
        <f t="shared" si="4"/>
        <v>63568076.880000003</v>
      </c>
      <c r="Q10" s="2">
        <f t="shared" si="5"/>
        <v>63.568076880000007</v>
      </c>
      <c r="R10" s="2">
        <v>24882</v>
      </c>
      <c r="S10" s="2">
        <f t="shared" si="6"/>
        <v>64444.131179999997</v>
      </c>
      <c r="T10" s="2">
        <f t="shared" si="7"/>
        <v>15924480</v>
      </c>
      <c r="U10" s="2">
        <f t="shared" si="8"/>
        <v>693710160000</v>
      </c>
      <c r="V10" s="2">
        <v>520135.90139000001</v>
      </c>
      <c r="W10" s="2">
        <f t="shared" si="9"/>
        <v>158.53742274367198</v>
      </c>
      <c r="X10" s="2">
        <f t="shared" si="10"/>
        <v>98.510618907857662</v>
      </c>
      <c r="Y10" s="2">
        <f t="shared" si="11"/>
        <v>5.6092803764590231</v>
      </c>
      <c r="Z10" s="2">
        <f t="shared" si="12"/>
        <v>72.892626142200768</v>
      </c>
      <c r="AA10" s="2">
        <f t="shared" si="13"/>
        <v>0.33057760236585476</v>
      </c>
      <c r="AB10" s="2">
        <f t="shared" si="14"/>
        <v>1.4876046151469546</v>
      </c>
      <c r="AC10" s="2">
        <v>147</v>
      </c>
      <c r="AD10" s="2">
        <f t="shared" si="15"/>
        <v>0.49586820504898482</v>
      </c>
      <c r="AE10" s="2">
        <v>157.76</v>
      </c>
      <c r="AF10" s="2">
        <f t="shared" si="16"/>
        <v>1013.7815126050421</v>
      </c>
      <c r="AG10" s="2">
        <f t="shared" si="17"/>
        <v>0.24695888956430176</v>
      </c>
      <c r="AH10" s="2">
        <f t="shared" si="18"/>
        <v>0.13255029682155917</v>
      </c>
      <c r="AI10" s="2">
        <f t="shared" si="19"/>
        <v>16936089120</v>
      </c>
      <c r="AJ10" s="2">
        <f t="shared" si="20"/>
        <v>479577024</v>
      </c>
      <c r="AK10" s="2">
        <f t="shared" si="21"/>
        <v>479.57702399999999</v>
      </c>
      <c r="AL10" s="2" t="s">
        <v>191</v>
      </c>
      <c r="AM10" s="2" t="s">
        <v>133</v>
      </c>
      <c r="AN10" s="2" t="s">
        <v>192</v>
      </c>
      <c r="AO10" s="2" t="s">
        <v>193</v>
      </c>
      <c r="AP10" s="2" t="s">
        <v>194</v>
      </c>
      <c r="AQ10" s="2" t="s">
        <v>195</v>
      </c>
      <c r="AR10" s="2" t="s">
        <v>196</v>
      </c>
      <c r="AS10" s="2">
        <v>1</v>
      </c>
      <c r="AT10" s="2" t="s">
        <v>197</v>
      </c>
      <c r="AU10" s="2" t="s">
        <v>198</v>
      </c>
      <c r="AV10" s="2">
        <v>4</v>
      </c>
      <c r="AW10" s="5">
        <v>90</v>
      </c>
      <c r="AX10" s="5">
        <v>10</v>
      </c>
      <c r="AY10" s="2">
        <v>0</v>
      </c>
      <c r="AZ10" s="5">
        <v>2</v>
      </c>
      <c r="BA10" s="5">
        <v>0.6</v>
      </c>
      <c r="BB10" s="2">
        <v>0</v>
      </c>
      <c r="BC10" s="2">
        <v>0</v>
      </c>
      <c r="BD10" s="2">
        <v>0</v>
      </c>
      <c r="BE10" s="5">
        <v>0.4</v>
      </c>
      <c r="BF10" s="5">
        <v>4.9000000000000004</v>
      </c>
      <c r="BG10" s="5">
        <v>0.1</v>
      </c>
      <c r="BH10" s="5">
        <v>0.1</v>
      </c>
      <c r="BI10" s="5">
        <v>1.8</v>
      </c>
      <c r="BJ10" s="5">
        <v>48.9</v>
      </c>
      <c r="BK10" s="5">
        <v>18.399999999999999</v>
      </c>
      <c r="BL10" s="5">
        <v>22.7</v>
      </c>
      <c r="BM10" s="2">
        <v>0</v>
      </c>
      <c r="BN10" s="2">
        <v>0</v>
      </c>
      <c r="BO10" s="5">
        <v>1712</v>
      </c>
      <c r="BP10" s="5">
        <v>561</v>
      </c>
      <c r="BQ10" s="5">
        <v>23</v>
      </c>
      <c r="BR10" s="5">
        <v>8</v>
      </c>
      <c r="BS10" s="5">
        <v>0.19</v>
      </c>
      <c r="BT10" s="5">
        <v>0.06</v>
      </c>
      <c r="BU10" s="5">
        <v>3841</v>
      </c>
      <c r="BV10" s="5">
        <v>53</v>
      </c>
      <c r="BW10" s="5">
        <v>0.43</v>
      </c>
      <c r="BX10" s="5">
        <v>24715</v>
      </c>
      <c r="BY10" s="5">
        <v>2944</v>
      </c>
      <c r="BZ10" s="5">
        <v>339</v>
      </c>
      <c r="CA10" s="5">
        <v>40</v>
      </c>
      <c r="CB10" s="5">
        <v>0.18</v>
      </c>
      <c r="CC10" s="5">
        <v>0.02</v>
      </c>
      <c r="CD10" s="5">
        <v>13</v>
      </c>
      <c r="CE10" s="5">
        <v>12</v>
      </c>
      <c r="CF10" s="5">
        <v>42</v>
      </c>
      <c r="CG10" s="5">
        <v>26</v>
      </c>
      <c r="CH10" s="5">
        <v>30</v>
      </c>
      <c r="CI10" s="5">
        <v>1</v>
      </c>
      <c r="CJ10" s="5">
        <v>2</v>
      </c>
      <c r="CK10" s="2">
        <v>0</v>
      </c>
      <c r="CL10" s="2">
        <v>0</v>
      </c>
      <c r="CM10" s="2">
        <v>0</v>
      </c>
      <c r="CN10" s="5">
        <v>1</v>
      </c>
      <c r="CO10" s="5">
        <v>7</v>
      </c>
      <c r="CP10" s="5">
        <v>38</v>
      </c>
      <c r="CQ10" s="5">
        <v>6</v>
      </c>
      <c r="CR10" s="5">
        <v>21</v>
      </c>
      <c r="CS10" s="5">
        <v>0.66666000000000003</v>
      </c>
      <c r="CT10" s="5">
        <v>0.38577</v>
      </c>
      <c r="CU10" s="2" t="s">
        <v>134</v>
      </c>
    </row>
    <row r="11" spans="1:99" s="2" customFormat="1" x14ac:dyDescent="0.25">
      <c r="A11" s="2" t="s">
        <v>199</v>
      </c>
      <c r="B11" s="2" t="s">
        <v>200</v>
      </c>
      <c r="C11" s="2" t="s">
        <v>201</v>
      </c>
      <c r="D11" s="2">
        <v>1969</v>
      </c>
      <c r="E11" s="2">
        <f t="shared" si="0"/>
        <v>46</v>
      </c>
      <c r="F11" s="2">
        <v>121</v>
      </c>
      <c r="G11" s="2">
        <v>121</v>
      </c>
      <c r="H11" s="2">
        <v>65000</v>
      </c>
      <c r="I11" s="2">
        <v>770000</v>
      </c>
      <c r="J11" s="2">
        <v>243000</v>
      </c>
      <c r="K11" s="2">
        <v>770000</v>
      </c>
      <c r="L11" s="2">
        <f t="shared" si="1"/>
        <v>33541123000</v>
      </c>
      <c r="M11" s="2">
        <v>12200</v>
      </c>
      <c r="N11" s="2">
        <f t="shared" si="2"/>
        <v>531432000</v>
      </c>
      <c r="O11" s="2">
        <f t="shared" si="3"/>
        <v>19.0625</v>
      </c>
      <c r="P11" s="2">
        <f t="shared" si="4"/>
        <v>49371692</v>
      </c>
      <c r="Q11" s="2">
        <f t="shared" si="5"/>
        <v>49.371692000000003</v>
      </c>
      <c r="R11" s="2">
        <v>1117</v>
      </c>
      <c r="S11" s="2">
        <f t="shared" si="6"/>
        <v>2893.01883</v>
      </c>
      <c r="T11" s="2">
        <f t="shared" si="7"/>
        <v>714880</v>
      </c>
      <c r="U11" s="2">
        <f t="shared" si="8"/>
        <v>31141960000</v>
      </c>
      <c r="V11" s="2">
        <v>427337.24742999999</v>
      </c>
      <c r="W11" s="2">
        <f t="shared" si="9"/>
        <v>130.252393016664</v>
      </c>
      <c r="X11" s="2">
        <f t="shared" si="10"/>
        <v>80.935110639757426</v>
      </c>
      <c r="Y11" s="2">
        <f t="shared" si="11"/>
        <v>5.2292763877428294</v>
      </c>
      <c r="Z11" s="2">
        <f t="shared" si="12"/>
        <v>63.114609206822323</v>
      </c>
      <c r="AA11" s="2">
        <f t="shared" si="13"/>
        <v>0.43455757552443214</v>
      </c>
      <c r="AB11" s="2">
        <f t="shared" si="14"/>
        <v>1.5648250216567519</v>
      </c>
      <c r="AC11" s="2">
        <v>121</v>
      </c>
      <c r="AD11" s="2">
        <f t="shared" si="15"/>
        <v>0.52160834055225058</v>
      </c>
      <c r="AE11" s="2">
        <v>50.009500000000003</v>
      </c>
      <c r="AF11" s="2">
        <f t="shared" si="16"/>
        <v>58.596721311475413</v>
      </c>
      <c r="AG11" s="2">
        <f t="shared" si="17"/>
        <v>0.2426339090137872</v>
      </c>
      <c r="AH11" s="2">
        <f t="shared" si="18"/>
        <v>0.16471745568861948</v>
      </c>
      <c r="AI11" s="2">
        <f t="shared" si="19"/>
        <v>10585055700</v>
      </c>
      <c r="AJ11" s="2">
        <f t="shared" si="20"/>
        <v>299735640</v>
      </c>
      <c r="AK11" s="2">
        <f t="shared" si="21"/>
        <v>299.73563999999999</v>
      </c>
      <c r="AL11" s="2" t="s">
        <v>202</v>
      </c>
      <c r="AM11" s="2" t="s">
        <v>133</v>
      </c>
      <c r="AN11" s="2" t="s">
        <v>203</v>
      </c>
      <c r="AO11" s="2" t="s">
        <v>204</v>
      </c>
      <c r="AP11" s="2" t="s">
        <v>205</v>
      </c>
      <c r="AQ11" s="2" t="s">
        <v>206</v>
      </c>
      <c r="AR11" s="2" t="s">
        <v>207</v>
      </c>
      <c r="AS11" s="2">
        <v>1</v>
      </c>
      <c r="AT11" s="2" t="s">
        <v>208</v>
      </c>
      <c r="AU11" s="2" t="s">
        <v>209</v>
      </c>
      <c r="AV11" s="2">
        <v>9</v>
      </c>
      <c r="AW11" s="5">
        <v>83</v>
      </c>
      <c r="AX11" s="5">
        <v>14</v>
      </c>
      <c r="AY11" s="5">
        <v>3</v>
      </c>
      <c r="AZ11" s="5">
        <v>1.2</v>
      </c>
      <c r="BA11" s="5">
        <v>2.2000000000000002</v>
      </c>
      <c r="BB11" s="5">
        <v>0.2</v>
      </c>
      <c r="BC11" s="2">
        <v>0</v>
      </c>
      <c r="BD11" s="2">
        <v>0</v>
      </c>
      <c r="BE11" s="5">
        <v>0.4</v>
      </c>
      <c r="BF11" s="5">
        <v>9.3000000000000007</v>
      </c>
      <c r="BG11" s="2">
        <v>0</v>
      </c>
      <c r="BH11" s="5">
        <v>0.8</v>
      </c>
      <c r="BI11" s="5">
        <v>0.1</v>
      </c>
      <c r="BJ11" s="5">
        <v>11.2</v>
      </c>
      <c r="BK11" s="5">
        <v>43.9</v>
      </c>
      <c r="BL11" s="5">
        <v>30.6</v>
      </c>
      <c r="BM11" s="2">
        <v>0</v>
      </c>
      <c r="BN11" s="5">
        <v>0.1</v>
      </c>
      <c r="BO11" s="5">
        <v>2831</v>
      </c>
      <c r="BP11" s="5">
        <v>853</v>
      </c>
      <c r="BQ11" s="5">
        <v>38</v>
      </c>
      <c r="BR11" s="5">
        <v>12</v>
      </c>
      <c r="BS11" s="5">
        <v>0.19</v>
      </c>
      <c r="BT11" s="5">
        <v>0.06</v>
      </c>
      <c r="BU11" s="5">
        <v>5677</v>
      </c>
      <c r="BV11" s="5">
        <v>77</v>
      </c>
      <c r="BW11" s="5">
        <v>0.38</v>
      </c>
      <c r="BX11" s="5">
        <v>54109</v>
      </c>
      <c r="BY11" s="5">
        <v>4692</v>
      </c>
      <c r="BZ11" s="5">
        <v>731</v>
      </c>
      <c r="CA11" s="5">
        <v>63</v>
      </c>
      <c r="CB11" s="5">
        <v>1.22</v>
      </c>
      <c r="CC11" s="5">
        <v>0.11</v>
      </c>
      <c r="CD11" s="5">
        <v>5</v>
      </c>
      <c r="CE11" s="5">
        <v>6</v>
      </c>
      <c r="CF11" s="5">
        <v>66</v>
      </c>
      <c r="CG11" s="5">
        <v>34</v>
      </c>
      <c r="CH11" s="5">
        <v>18</v>
      </c>
      <c r="CI11" s="5">
        <v>1</v>
      </c>
      <c r="CJ11" s="5">
        <v>3</v>
      </c>
      <c r="CK11" s="2">
        <v>0</v>
      </c>
      <c r="CL11" s="2">
        <v>0</v>
      </c>
      <c r="CM11" s="2">
        <v>0</v>
      </c>
      <c r="CN11" s="2">
        <v>0</v>
      </c>
      <c r="CO11" s="5">
        <v>1</v>
      </c>
      <c r="CP11" s="5">
        <v>7</v>
      </c>
      <c r="CQ11" s="5">
        <v>10</v>
      </c>
      <c r="CR11" s="5">
        <v>50</v>
      </c>
      <c r="CS11" s="5">
        <v>0.60309000000000001</v>
      </c>
      <c r="CT11" s="5">
        <v>0.22783</v>
      </c>
      <c r="CU11" s="2" t="s">
        <v>134</v>
      </c>
    </row>
    <row r="12" spans="1:99" s="2" customFormat="1" x14ac:dyDescent="0.25">
      <c r="A12" s="2" t="s">
        <v>210</v>
      </c>
      <c r="B12" s="2" t="s">
        <v>211</v>
      </c>
      <c r="C12" s="2" t="s">
        <v>212</v>
      </c>
      <c r="D12" s="2">
        <v>1963</v>
      </c>
      <c r="E12" s="2">
        <f t="shared" si="0"/>
        <v>52</v>
      </c>
      <c r="F12" s="2">
        <v>111</v>
      </c>
      <c r="G12" s="2">
        <v>111</v>
      </c>
      <c r="H12" s="2">
        <v>50300</v>
      </c>
      <c r="I12" s="2">
        <v>254600</v>
      </c>
      <c r="J12" s="2">
        <v>70600</v>
      </c>
      <c r="K12" s="2">
        <v>254600</v>
      </c>
      <c r="L12" s="2">
        <f t="shared" si="1"/>
        <v>11090350540</v>
      </c>
      <c r="M12" s="2">
        <v>4000</v>
      </c>
      <c r="N12" s="2">
        <f t="shared" si="2"/>
        <v>174240000</v>
      </c>
      <c r="O12" s="2">
        <f t="shared" si="3"/>
        <v>6.25</v>
      </c>
      <c r="P12" s="2">
        <f t="shared" si="4"/>
        <v>16187440</v>
      </c>
      <c r="Q12" s="2">
        <f t="shared" si="5"/>
        <v>16.187440000000002</v>
      </c>
      <c r="R12" s="2">
        <v>322</v>
      </c>
      <c r="S12" s="2">
        <f t="shared" si="6"/>
        <v>833.97677999999996</v>
      </c>
      <c r="T12" s="2">
        <f t="shared" si="7"/>
        <v>206080</v>
      </c>
      <c r="U12" s="2">
        <f t="shared" si="8"/>
        <v>8977360000</v>
      </c>
      <c r="V12" s="2">
        <v>216169.93791000001</v>
      </c>
      <c r="W12" s="2">
        <f t="shared" si="9"/>
        <v>65.888597074968004</v>
      </c>
      <c r="X12" s="2">
        <f t="shared" si="10"/>
        <v>40.941289220526542</v>
      </c>
      <c r="Y12" s="2">
        <f t="shared" si="11"/>
        <v>4.6197243815879956</v>
      </c>
      <c r="Z12" s="2">
        <f t="shared" si="12"/>
        <v>63.64985387970615</v>
      </c>
      <c r="AA12" s="2">
        <f t="shared" si="13"/>
        <v>0.75661238732755565</v>
      </c>
      <c r="AB12" s="2">
        <f t="shared" si="14"/>
        <v>1.7202663210731393</v>
      </c>
      <c r="AC12" s="2">
        <v>111</v>
      </c>
      <c r="AD12" s="2">
        <f t="shared" si="15"/>
        <v>0.57342210702437968</v>
      </c>
      <c r="AE12" s="2">
        <v>92.693799999999996</v>
      </c>
      <c r="AF12" s="2">
        <f t="shared" si="16"/>
        <v>51.52</v>
      </c>
      <c r="AG12" s="2">
        <f t="shared" si="17"/>
        <v>0.42733545653607541</v>
      </c>
      <c r="AH12" s="2">
        <f t="shared" si="18"/>
        <v>0.18588372141519777</v>
      </c>
      <c r="AI12" s="2">
        <f t="shared" si="19"/>
        <v>3075328940</v>
      </c>
      <c r="AJ12" s="2">
        <f t="shared" si="20"/>
        <v>87083688</v>
      </c>
      <c r="AK12" s="2">
        <f t="shared" si="21"/>
        <v>87.083687999999995</v>
      </c>
      <c r="AL12" s="2" t="s">
        <v>213</v>
      </c>
      <c r="AM12" s="2" t="s">
        <v>133</v>
      </c>
      <c r="AN12" s="2" t="s">
        <v>214</v>
      </c>
      <c r="AO12" s="2" t="s">
        <v>215</v>
      </c>
      <c r="AP12" s="2" t="s">
        <v>216</v>
      </c>
      <c r="AQ12" s="2" t="s">
        <v>184</v>
      </c>
      <c r="AR12" s="2" t="s">
        <v>217</v>
      </c>
      <c r="AS12" s="2">
        <v>1</v>
      </c>
      <c r="AT12" s="2" t="s">
        <v>218</v>
      </c>
      <c r="AU12" s="2" t="s">
        <v>219</v>
      </c>
      <c r="AV12" s="2">
        <v>9</v>
      </c>
      <c r="AW12" s="5">
        <v>73</v>
      </c>
      <c r="AX12" s="5">
        <v>25</v>
      </c>
      <c r="AY12" s="5">
        <v>2</v>
      </c>
      <c r="AZ12" s="5">
        <v>0.7</v>
      </c>
      <c r="BA12" s="5">
        <v>0.8</v>
      </c>
      <c r="BB12" s="5">
        <v>0.2</v>
      </c>
      <c r="BC12" s="5">
        <v>0.3</v>
      </c>
      <c r="BD12" s="5">
        <v>0.1</v>
      </c>
      <c r="BE12" s="5">
        <v>0.3</v>
      </c>
      <c r="BF12" s="5">
        <v>4.3</v>
      </c>
      <c r="BG12" s="2">
        <v>0</v>
      </c>
      <c r="BH12" s="5">
        <v>0.6</v>
      </c>
      <c r="BI12" s="5">
        <v>0.9</v>
      </c>
      <c r="BJ12" s="5">
        <v>42.1</v>
      </c>
      <c r="BK12" s="5">
        <v>18.8</v>
      </c>
      <c r="BL12" s="5">
        <v>31</v>
      </c>
      <c r="BM12" s="2">
        <v>0</v>
      </c>
      <c r="BN12" s="2">
        <v>0</v>
      </c>
      <c r="BO12" s="5">
        <v>14496</v>
      </c>
      <c r="BP12" s="5">
        <v>6944</v>
      </c>
      <c r="BQ12" s="5">
        <v>25</v>
      </c>
      <c r="BR12" s="5">
        <v>12</v>
      </c>
      <c r="BS12" s="5">
        <v>0.14000000000000001</v>
      </c>
      <c r="BT12" s="5">
        <v>7.0000000000000007E-2</v>
      </c>
      <c r="BU12" s="5">
        <v>30129</v>
      </c>
      <c r="BV12" s="5">
        <v>51</v>
      </c>
      <c r="BW12" s="5">
        <v>0.28999999999999998</v>
      </c>
      <c r="BX12" s="5">
        <v>216108</v>
      </c>
      <c r="BY12" s="5">
        <v>30564</v>
      </c>
      <c r="BZ12" s="5">
        <v>368</v>
      </c>
      <c r="CA12" s="5">
        <v>52</v>
      </c>
      <c r="CB12" s="5">
        <v>2.64</v>
      </c>
      <c r="CC12" s="5">
        <v>0.39</v>
      </c>
      <c r="CD12" s="5">
        <v>5</v>
      </c>
      <c r="CE12" s="5">
        <v>4</v>
      </c>
      <c r="CF12" s="5">
        <v>53</v>
      </c>
      <c r="CG12" s="5">
        <v>31</v>
      </c>
      <c r="CH12" s="5">
        <v>29</v>
      </c>
      <c r="CI12" s="5">
        <v>1</v>
      </c>
      <c r="CJ12" s="5">
        <v>2</v>
      </c>
      <c r="CK12" s="2">
        <v>0</v>
      </c>
      <c r="CL12" s="2">
        <v>0</v>
      </c>
      <c r="CM12" s="2">
        <v>0</v>
      </c>
      <c r="CN12" s="2">
        <v>0</v>
      </c>
      <c r="CO12" s="5">
        <v>5</v>
      </c>
      <c r="CP12" s="5">
        <v>35</v>
      </c>
      <c r="CQ12" s="5">
        <v>6</v>
      </c>
      <c r="CR12" s="5">
        <v>27</v>
      </c>
      <c r="CS12" s="5">
        <v>0.36221999999999999</v>
      </c>
      <c r="CT12" s="5">
        <v>4.6580000000000003E-2</v>
      </c>
      <c r="CU12" s="2" t="s">
        <v>134</v>
      </c>
    </row>
    <row r="13" spans="1:99" s="2" customFormat="1" x14ac:dyDescent="0.25">
      <c r="A13" s="2" t="s">
        <v>220</v>
      </c>
      <c r="B13" s="2" t="s">
        <v>220</v>
      </c>
      <c r="C13" s="2" t="s">
        <v>221</v>
      </c>
      <c r="D13" s="2">
        <v>1960</v>
      </c>
      <c r="E13" s="2">
        <f t="shared" si="0"/>
        <v>55</v>
      </c>
      <c r="F13" s="2">
        <v>84</v>
      </c>
      <c r="G13" s="2">
        <v>90</v>
      </c>
      <c r="H13" s="2">
        <v>253000</v>
      </c>
      <c r="I13" s="2">
        <v>318900</v>
      </c>
      <c r="J13" s="2">
        <v>21000</v>
      </c>
      <c r="K13" s="2">
        <v>318900</v>
      </c>
      <c r="L13" s="2">
        <f t="shared" si="1"/>
        <v>13891252110</v>
      </c>
      <c r="M13" s="2">
        <v>2660</v>
      </c>
      <c r="N13" s="2">
        <f t="shared" si="2"/>
        <v>115869600</v>
      </c>
      <c r="O13" s="2">
        <f t="shared" si="3"/>
        <v>4.15625</v>
      </c>
      <c r="P13" s="2">
        <f t="shared" si="4"/>
        <v>10764647.6</v>
      </c>
      <c r="Q13" s="2">
        <f t="shared" si="5"/>
        <v>10.7646476</v>
      </c>
      <c r="R13" s="2">
        <v>730</v>
      </c>
      <c r="S13" s="2">
        <f t="shared" si="6"/>
        <v>1890.6926999999998</v>
      </c>
      <c r="T13" s="2">
        <f t="shared" si="7"/>
        <v>467200</v>
      </c>
      <c r="U13" s="2">
        <f t="shared" si="8"/>
        <v>20352400000</v>
      </c>
      <c r="V13" s="2">
        <v>132293.35347</v>
      </c>
      <c r="W13" s="2">
        <f t="shared" si="9"/>
        <v>40.323014137655996</v>
      </c>
      <c r="X13" s="2">
        <f t="shared" si="10"/>
        <v>25.055567387097181</v>
      </c>
      <c r="Y13" s="2">
        <f t="shared" si="11"/>
        <v>3.4669531323846572</v>
      </c>
      <c r="Z13" s="2">
        <f t="shared" si="12"/>
        <v>119.88694282193086</v>
      </c>
      <c r="AA13" s="2">
        <f t="shared" si="13"/>
        <v>1.5566880130724221</v>
      </c>
      <c r="AB13" s="2">
        <f t="shared" si="14"/>
        <v>4.2816765293546739</v>
      </c>
      <c r="AC13" s="2">
        <v>84</v>
      </c>
      <c r="AD13" s="2">
        <f t="shared" si="15"/>
        <v>1.4272255097848912</v>
      </c>
      <c r="AE13" s="2">
        <v>492.91800000000001</v>
      </c>
      <c r="AF13" s="2">
        <f t="shared" si="16"/>
        <v>175.6390977443609</v>
      </c>
      <c r="AG13" s="2">
        <f t="shared" si="17"/>
        <v>0.98703506206257741</v>
      </c>
      <c r="AH13" s="2">
        <f t="shared" si="18"/>
        <v>0.41557403984391045</v>
      </c>
      <c r="AI13" s="2">
        <f t="shared" si="19"/>
        <v>914757900</v>
      </c>
      <c r="AJ13" s="2">
        <f t="shared" si="20"/>
        <v>25903080</v>
      </c>
      <c r="AK13" s="2">
        <f t="shared" si="21"/>
        <v>25.903079999999999</v>
      </c>
      <c r="AL13" s="2" t="s">
        <v>222</v>
      </c>
      <c r="AM13" s="2" t="s">
        <v>133</v>
      </c>
      <c r="AN13" s="2" t="s">
        <v>223</v>
      </c>
      <c r="AO13" s="2" t="s">
        <v>224</v>
      </c>
      <c r="AP13" s="2" t="s">
        <v>225</v>
      </c>
      <c r="AQ13" s="2" t="s">
        <v>226</v>
      </c>
      <c r="AR13" s="2" t="s">
        <v>227</v>
      </c>
      <c r="AS13" s="2">
        <v>3</v>
      </c>
      <c r="AT13" s="2" t="s">
        <v>228</v>
      </c>
      <c r="AU13" s="2" t="s">
        <v>229</v>
      </c>
      <c r="AV13" s="2">
        <v>9</v>
      </c>
      <c r="AW13" s="5">
        <v>91</v>
      </c>
      <c r="AX13" s="5">
        <v>9</v>
      </c>
      <c r="AY13" s="2">
        <v>0</v>
      </c>
      <c r="AZ13" s="5">
        <v>1.5</v>
      </c>
      <c r="BA13" s="5">
        <v>1.4</v>
      </c>
      <c r="BB13" s="2">
        <v>0</v>
      </c>
      <c r="BC13" s="5">
        <v>0.1</v>
      </c>
      <c r="BD13" s="5">
        <v>0.1</v>
      </c>
      <c r="BE13" s="5">
        <v>0.1</v>
      </c>
      <c r="BF13" s="5">
        <v>2.7</v>
      </c>
      <c r="BG13" s="2">
        <v>0</v>
      </c>
      <c r="BH13" s="2">
        <v>0</v>
      </c>
      <c r="BI13" s="5">
        <v>3.1</v>
      </c>
      <c r="BJ13" s="5">
        <v>62.7</v>
      </c>
      <c r="BK13" s="5">
        <v>19.100000000000001</v>
      </c>
      <c r="BL13" s="5">
        <v>9.1</v>
      </c>
      <c r="BM13" s="2">
        <v>0</v>
      </c>
      <c r="BN13" s="2">
        <v>0</v>
      </c>
      <c r="BO13" s="5">
        <v>46633</v>
      </c>
      <c r="BP13" s="5">
        <v>19489</v>
      </c>
      <c r="BQ13" s="5">
        <v>25</v>
      </c>
      <c r="BR13" s="5">
        <v>10</v>
      </c>
      <c r="BS13" s="5">
        <v>0.12</v>
      </c>
      <c r="BT13" s="5">
        <v>0.05</v>
      </c>
      <c r="BU13" s="5">
        <v>92845</v>
      </c>
      <c r="BV13" s="5">
        <v>49</v>
      </c>
      <c r="BW13" s="5">
        <v>0.24</v>
      </c>
      <c r="BX13" s="5">
        <v>391646</v>
      </c>
      <c r="BY13" s="5">
        <v>21369</v>
      </c>
      <c r="BZ13" s="5">
        <v>207</v>
      </c>
      <c r="CA13" s="5">
        <v>11</v>
      </c>
      <c r="CB13" s="5">
        <v>0.9</v>
      </c>
      <c r="CC13" s="5">
        <v>0.05</v>
      </c>
      <c r="CD13" s="5">
        <v>2</v>
      </c>
      <c r="CE13" s="5">
        <v>1</v>
      </c>
      <c r="CF13" s="5">
        <v>35</v>
      </c>
      <c r="CG13" s="5">
        <v>15</v>
      </c>
      <c r="CH13" s="5">
        <v>44</v>
      </c>
      <c r="CI13" s="5">
        <v>1</v>
      </c>
      <c r="CJ13" s="5">
        <v>1</v>
      </c>
      <c r="CK13" s="2">
        <v>0</v>
      </c>
      <c r="CL13" s="2">
        <v>0</v>
      </c>
      <c r="CM13" s="5">
        <v>1</v>
      </c>
      <c r="CN13" s="5">
        <v>2</v>
      </c>
      <c r="CO13" s="5">
        <v>12</v>
      </c>
      <c r="CP13" s="5">
        <v>59</v>
      </c>
      <c r="CQ13" s="5">
        <v>6</v>
      </c>
      <c r="CR13" s="5">
        <v>21</v>
      </c>
      <c r="CS13" s="5">
        <v>0.45388000000000001</v>
      </c>
      <c r="CT13" s="5">
        <v>5.1150000000000001E-2</v>
      </c>
      <c r="CU13" s="2" t="s">
        <v>134</v>
      </c>
    </row>
    <row r="14" spans="1:99" s="2" customFormat="1" x14ac:dyDescent="0.25">
      <c r="A14" s="2" t="s">
        <v>230</v>
      </c>
      <c r="B14" s="2" t="s">
        <v>231</v>
      </c>
      <c r="C14" s="2" t="s">
        <v>232</v>
      </c>
      <c r="D14" s="2">
        <v>1962</v>
      </c>
      <c r="E14" s="2">
        <f t="shared" si="0"/>
        <v>53</v>
      </c>
      <c r="F14" s="2">
        <v>157</v>
      </c>
      <c r="G14" s="2">
        <v>157</v>
      </c>
      <c r="H14" s="2">
        <v>612000</v>
      </c>
      <c r="I14" s="2">
        <v>2257000</v>
      </c>
      <c r="J14" s="2">
        <v>335100</v>
      </c>
      <c r="K14" s="2">
        <v>2257000</v>
      </c>
      <c r="L14" s="2">
        <f t="shared" si="1"/>
        <v>98314694300</v>
      </c>
      <c r="M14" s="2">
        <v>13350</v>
      </c>
      <c r="N14" s="2">
        <f t="shared" si="2"/>
        <v>581526000</v>
      </c>
      <c r="O14" s="2">
        <f t="shared" si="3"/>
        <v>20.859375</v>
      </c>
      <c r="P14" s="2">
        <f t="shared" si="4"/>
        <v>54025581</v>
      </c>
      <c r="Q14" s="2">
        <f t="shared" si="5"/>
        <v>54.025581000000003</v>
      </c>
      <c r="R14" s="2">
        <v>9628</v>
      </c>
      <c r="S14" s="2">
        <f t="shared" si="6"/>
        <v>24936.423719999999</v>
      </c>
      <c r="T14" s="2">
        <f t="shared" si="7"/>
        <v>6161920</v>
      </c>
      <c r="U14" s="2">
        <f t="shared" si="8"/>
        <v>268428640000</v>
      </c>
      <c r="V14" s="2">
        <v>359071.39486</v>
      </c>
      <c r="W14" s="2">
        <f t="shared" si="9"/>
        <v>109.44496115332799</v>
      </c>
      <c r="X14" s="2">
        <f t="shared" si="10"/>
        <v>68.005967758114849</v>
      </c>
      <c r="Y14" s="2">
        <f t="shared" si="11"/>
        <v>4.2004028024500721</v>
      </c>
      <c r="Z14" s="2">
        <f t="shared" si="12"/>
        <v>169.06328229520261</v>
      </c>
      <c r="AA14" s="2">
        <f t="shared" si="13"/>
        <v>0.26478247144721939</v>
      </c>
      <c r="AB14" s="2">
        <f t="shared" si="14"/>
        <v>3.2305085788892218</v>
      </c>
      <c r="AC14" s="2">
        <v>157</v>
      </c>
      <c r="AD14" s="2">
        <f t="shared" si="15"/>
        <v>1.0768361929630739</v>
      </c>
      <c r="AE14" s="2">
        <v>1951.46</v>
      </c>
      <c r="AF14" s="2">
        <f t="shared" si="16"/>
        <v>461.5670411985019</v>
      </c>
      <c r="AG14" s="2">
        <f t="shared" si="17"/>
        <v>0.62131262204171289</v>
      </c>
      <c r="AH14" s="2">
        <f t="shared" si="18"/>
        <v>0.13070521207925845</v>
      </c>
      <c r="AI14" s="2">
        <f t="shared" si="19"/>
        <v>14596922490</v>
      </c>
      <c r="AJ14" s="2">
        <f t="shared" si="20"/>
        <v>413339148</v>
      </c>
      <c r="AK14" s="2">
        <f t="shared" si="21"/>
        <v>413.33914800000002</v>
      </c>
      <c r="AL14" s="2" t="s">
        <v>233</v>
      </c>
      <c r="AM14" s="2" t="s">
        <v>133</v>
      </c>
      <c r="AN14" s="2" t="s">
        <v>234</v>
      </c>
      <c r="AO14" s="2" t="s">
        <v>235</v>
      </c>
      <c r="AP14" s="2" t="s">
        <v>236</v>
      </c>
      <c r="AQ14" s="2" t="s">
        <v>237</v>
      </c>
      <c r="AR14" s="2" t="s">
        <v>238</v>
      </c>
      <c r="AS14" s="2">
        <v>4</v>
      </c>
      <c r="AT14" s="2" t="s">
        <v>239</v>
      </c>
      <c r="AU14" s="2" t="s">
        <v>240</v>
      </c>
      <c r="AV14" s="2">
        <v>4</v>
      </c>
      <c r="AW14" s="5">
        <v>80</v>
      </c>
      <c r="AX14" s="5">
        <v>19</v>
      </c>
      <c r="AY14" s="5">
        <v>1</v>
      </c>
      <c r="AZ14" s="5">
        <v>0.9</v>
      </c>
      <c r="BA14" s="5">
        <v>0.7</v>
      </c>
      <c r="BB14" s="5">
        <v>0.1</v>
      </c>
      <c r="BC14" s="5">
        <v>0.3</v>
      </c>
      <c r="BD14" s="2">
        <v>0</v>
      </c>
      <c r="BE14" s="5">
        <v>0.4</v>
      </c>
      <c r="BF14" s="5">
        <v>2.2999999999999998</v>
      </c>
      <c r="BG14" s="5">
        <v>0.1</v>
      </c>
      <c r="BH14" s="2">
        <v>0</v>
      </c>
      <c r="BI14" s="5">
        <v>0.2</v>
      </c>
      <c r="BJ14" s="5">
        <v>17.600000000000001</v>
      </c>
      <c r="BK14" s="5">
        <v>10.7</v>
      </c>
      <c r="BL14" s="5">
        <v>66.599999999999994</v>
      </c>
      <c r="BM14" s="2">
        <v>0</v>
      </c>
      <c r="BN14" s="2">
        <v>0</v>
      </c>
      <c r="BO14" s="5">
        <v>178161</v>
      </c>
      <c r="BP14" s="5">
        <v>45351</v>
      </c>
      <c r="BQ14" s="5">
        <v>7</v>
      </c>
      <c r="BR14" s="5">
        <v>2</v>
      </c>
      <c r="BS14" s="5">
        <v>0.09</v>
      </c>
      <c r="BT14" s="5">
        <v>0.02</v>
      </c>
      <c r="BU14" s="5">
        <v>299365</v>
      </c>
      <c r="BV14" s="5">
        <v>12</v>
      </c>
      <c r="BW14" s="5">
        <v>0.15</v>
      </c>
      <c r="BX14" s="5">
        <v>10478001</v>
      </c>
      <c r="BY14" s="5">
        <v>1651804</v>
      </c>
      <c r="BZ14" s="5">
        <v>431</v>
      </c>
      <c r="CA14" s="5">
        <v>68</v>
      </c>
      <c r="CB14" s="5">
        <v>6.07</v>
      </c>
      <c r="CC14" s="5">
        <v>0.99</v>
      </c>
      <c r="CD14" s="5">
        <v>2</v>
      </c>
      <c r="CE14" s="5">
        <v>3</v>
      </c>
      <c r="CF14" s="5">
        <v>76</v>
      </c>
      <c r="CG14" s="5">
        <v>41</v>
      </c>
      <c r="CH14" s="5">
        <v>12</v>
      </c>
      <c r="CI14" s="2">
        <v>0</v>
      </c>
      <c r="CJ14" s="5">
        <v>1</v>
      </c>
      <c r="CK14" s="2">
        <v>0</v>
      </c>
      <c r="CL14" s="2">
        <v>0</v>
      </c>
      <c r="CM14" s="2">
        <v>0</v>
      </c>
      <c r="CN14" s="2">
        <v>0</v>
      </c>
      <c r="CO14" s="5">
        <v>1</v>
      </c>
      <c r="CP14" s="5">
        <v>9</v>
      </c>
      <c r="CQ14" s="5">
        <v>8</v>
      </c>
      <c r="CR14" s="5">
        <v>46</v>
      </c>
      <c r="CS14" s="5">
        <v>0.59172999999999998</v>
      </c>
      <c r="CT14" s="5">
        <v>0.20247999999999999</v>
      </c>
      <c r="CU14" s="2" t="s">
        <v>134</v>
      </c>
    </row>
    <row r="15" spans="1:99" s="2" customFormat="1" x14ac:dyDescent="0.25">
      <c r="A15" s="2" t="s">
        <v>241</v>
      </c>
      <c r="B15" s="2" t="s">
        <v>242</v>
      </c>
      <c r="C15" s="2" t="s">
        <v>243</v>
      </c>
      <c r="D15" s="2">
        <v>1964</v>
      </c>
      <c r="E15" s="2">
        <f t="shared" si="0"/>
        <v>51</v>
      </c>
      <c r="F15" s="2">
        <v>130</v>
      </c>
      <c r="G15" s="2">
        <v>160</v>
      </c>
      <c r="H15" s="2">
        <v>15700</v>
      </c>
      <c r="I15" s="2">
        <v>736000</v>
      </c>
      <c r="J15" s="2">
        <v>245000</v>
      </c>
      <c r="K15" s="2">
        <v>736000</v>
      </c>
      <c r="L15" s="2">
        <f t="shared" si="1"/>
        <v>32060086400</v>
      </c>
      <c r="M15" s="2">
        <v>9040</v>
      </c>
      <c r="N15" s="2">
        <f t="shared" si="2"/>
        <v>393782400</v>
      </c>
      <c r="O15" s="2">
        <f t="shared" si="3"/>
        <v>14.125</v>
      </c>
      <c r="P15" s="2">
        <f t="shared" si="4"/>
        <v>36583614.399999999</v>
      </c>
      <c r="Q15" s="2">
        <f t="shared" si="5"/>
        <v>36.583614400000002</v>
      </c>
      <c r="R15" s="2">
        <v>1917</v>
      </c>
      <c r="S15" s="2">
        <f t="shared" si="6"/>
        <v>4965.0108299999993</v>
      </c>
      <c r="T15" s="2">
        <f t="shared" si="7"/>
        <v>1226880</v>
      </c>
      <c r="U15" s="2">
        <f t="shared" si="8"/>
        <v>53445960000</v>
      </c>
      <c r="V15" s="2">
        <v>316968.16178000002</v>
      </c>
      <c r="W15" s="2">
        <f t="shared" si="9"/>
        <v>96.611895710544005</v>
      </c>
      <c r="X15" s="2">
        <f t="shared" si="10"/>
        <v>60.031868032161327</v>
      </c>
      <c r="Y15" s="2">
        <f t="shared" si="11"/>
        <v>4.5059066450404268</v>
      </c>
      <c r="Z15" s="2">
        <f t="shared" si="12"/>
        <v>81.415742298284542</v>
      </c>
      <c r="AA15" s="2">
        <f t="shared" si="13"/>
        <v>0.31969247025189063</v>
      </c>
      <c r="AB15" s="2">
        <f t="shared" si="14"/>
        <v>1.8788248222681048</v>
      </c>
      <c r="AC15" s="2">
        <v>130</v>
      </c>
      <c r="AD15" s="2">
        <f t="shared" si="15"/>
        <v>0.62627494075603496</v>
      </c>
      <c r="AE15" s="2">
        <v>161.006</v>
      </c>
      <c r="AF15" s="2">
        <f t="shared" si="16"/>
        <v>135.71681415929203</v>
      </c>
      <c r="AG15" s="2">
        <f t="shared" si="17"/>
        <v>0.36360151536770563</v>
      </c>
      <c r="AH15" s="2">
        <f t="shared" si="18"/>
        <v>0.12105658389438079</v>
      </c>
      <c r="AI15" s="2">
        <f t="shared" si="19"/>
        <v>10672175500</v>
      </c>
      <c r="AJ15" s="2">
        <f t="shared" si="20"/>
        <v>302202600</v>
      </c>
      <c r="AK15" s="2">
        <f t="shared" si="21"/>
        <v>302.20260000000002</v>
      </c>
      <c r="AL15" s="2" t="s">
        <v>244</v>
      </c>
      <c r="AM15" s="2" t="s">
        <v>133</v>
      </c>
      <c r="AN15" s="2" t="s">
        <v>245</v>
      </c>
      <c r="AO15" s="2" t="s">
        <v>246</v>
      </c>
      <c r="AP15" s="2" t="s">
        <v>247</v>
      </c>
      <c r="AQ15" s="2" t="s">
        <v>248</v>
      </c>
      <c r="AR15" s="2" t="s">
        <v>249</v>
      </c>
      <c r="AS15" s="2">
        <v>3</v>
      </c>
      <c r="AT15" s="2" t="s">
        <v>250</v>
      </c>
      <c r="AU15" s="2" t="s">
        <v>251</v>
      </c>
      <c r="AV15" s="2">
        <v>5</v>
      </c>
      <c r="AW15" s="5">
        <v>83</v>
      </c>
      <c r="AX15" s="5">
        <v>16</v>
      </c>
      <c r="AY15" s="5">
        <v>1</v>
      </c>
      <c r="AZ15" s="5">
        <v>0.3</v>
      </c>
      <c r="BA15" s="5">
        <v>0.5</v>
      </c>
      <c r="BB15" s="2">
        <v>0</v>
      </c>
      <c r="BC15" s="2">
        <v>0</v>
      </c>
      <c r="BD15" s="2">
        <v>0</v>
      </c>
      <c r="BE15" s="5">
        <v>0.1</v>
      </c>
      <c r="BF15" s="5">
        <v>0.2</v>
      </c>
      <c r="BG15" s="2">
        <v>0</v>
      </c>
      <c r="BH15" s="2">
        <v>0</v>
      </c>
      <c r="BI15" s="5">
        <v>0.7</v>
      </c>
      <c r="BJ15" s="5">
        <v>61.9</v>
      </c>
      <c r="BK15" s="5">
        <v>5</v>
      </c>
      <c r="BL15" s="5">
        <v>30.6</v>
      </c>
      <c r="BM15" s="2">
        <v>0</v>
      </c>
      <c r="BN15" s="5">
        <v>0.5</v>
      </c>
      <c r="BO15" s="5">
        <v>9329</v>
      </c>
      <c r="BP15" s="5">
        <v>2889</v>
      </c>
      <c r="BQ15" s="5">
        <v>2</v>
      </c>
      <c r="BR15" s="5">
        <v>1</v>
      </c>
      <c r="BS15" s="5">
        <v>0.08</v>
      </c>
      <c r="BT15" s="5">
        <v>0.02</v>
      </c>
      <c r="BU15" s="5">
        <v>16110</v>
      </c>
      <c r="BV15" s="5">
        <v>3</v>
      </c>
      <c r="BW15" s="5">
        <v>0.14000000000000001</v>
      </c>
      <c r="BX15" s="5">
        <v>277180</v>
      </c>
      <c r="BY15" s="5">
        <v>59349</v>
      </c>
      <c r="BZ15" s="5">
        <v>57</v>
      </c>
      <c r="CA15" s="5">
        <v>12</v>
      </c>
      <c r="CB15" s="5">
        <v>1.95</v>
      </c>
      <c r="CC15" s="5">
        <v>0.42</v>
      </c>
      <c r="CD15" s="5">
        <v>3</v>
      </c>
      <c r="CE15" s="5">
        <v>2</v>
      </c>
      <c r="CF15" s="5">
        <v>39</v>
      </c>
      <c r="CG15" s="5">
        <v>20</v>
      </c>
      <c r="CH15" s="5">
        <v>34</v>
      </c>
      <c r="CI15" s="2">
        <v>0</v>
      </c>
      <c r="CJ15" s="2">
        <v>0</v>
      </c>
      <c r="CK15" s="5">
        <v>1</v>
      </c>
      <c r="CL15" s="2">
        <v>0</v>
      </c>
      <c r="CM15" s="2">
        <v>0</v>
      </c>
      <c r="CN15" s="5">
        <v>1</v>
      </c>
      <c r="CO15" s="5">
        <v>16</v>
      </c>
      <c r="CP15" s="5">
        <v>62</v>
      </c>
      <c r="CQ15" s="5">
        <v>6</v>
      </c>
      <c r="CR15" s="5">
        <v>16</v>
      </c>
      <c r="CS15" s="5">
        <v>0.17679</v>
      </c>
      <c r="CT15" s="5">
        <v>5.4269999999999999E-2</v>
      </c>
      <c r="CU15" s="2" t="s">
        <v>134</v>
      </c>
    </row>
    <row r="16" spans="1:99" s="2" customFormat="1" x14ac:dyDescent="0.25">
      <c r="A16" s="2" t="s">
        <v>252</v>
      </c>
      <c r="C16" s="2" t="s">
        <v>253</v>
      </c>
      <c r="D16" s="2">
        <v>1963</v>
      </c>
      <c r="E16" s="2">
        <f t="shared" si="0"/>
        <v>52</v>
      </c>
      <c r="F16" s="2">
        <v>80</v>
      </c>
      <c r="G16" s="2">
        <v>126</v>
      </c>
      <c r="H16" s="2">
        <v>3000</v>
      </c>
      <c r="I16" s="2">
        <v>566275</v>
      </c>
      <c r="J16" s="2">
        <v>167070</v>
      </c>
      <c r="K16" s="2">
        <v>566275</v>
      </c>
      <c r="L16" s="2">
        <f t="shared" si="1"/>
        <v>24666882372.5</v>
      </c>
      <c r="M16" s="2">
        <v>9537</v>
      </c>
      <c r="N16" s="2">
        <f t="shared" si="2"/>
        <v>415431720</v>
      </c>
      <c r="O16" s="2">
        <f t="shared" si="3"/>
        <v>14.901562500000001</v>
      </c>
      <c r="P16" s="2">
        <f t="shared" si="4"/>
        <v>38594903.82</v>
      </c>
      <c r="Q16" s="2">
        <f t="shared" si="5"/>
        <v>38.594903819999999</v>
      </c>
      <c r="R16" s="2">
        <v>664</v>
      </c>
      <c r="S16" s="2">
        <f t="shared" si="6"/>
        <v>1719.7533599999999</v>
      </c>
      <c r="T16" s="2">
        <f t="shared" si="7"/>
        <v>424960</v>
      </c>
      <c r="U16" s="2">
        <f t="shared" si="8"/>
        <v>18512320000</v>
      </c>
      <c r="V16" s="2">
        <v>253133.50122000001</v>
      </c>
      <c r="W16" s="2">
        <f t="shared" si="9"/>
        <v>77.155091171856</v>
      </c>
      <c r="X16" s="2">
        <f t="shared" si="10"/>
        <v>47.941966330060687</v>
      </c>
      <c r="Y16" s="2">
        <f t="shared" si="11"/>
        <v>3.5034385018646192</v>
      </c>
      <c r="Z16" s="2">
        <f t="shared" si="12"/>
        <v>59.376502045871703</v>
      </c>
      <c r="AA16" s="2">
        <f t="shared" si="13"/>
        <v>0.37439841721692907</v>
      </c>
      <c r="AB16" s="2">
        <f t="shared" si="14"/>
        <v>2.226618826720189</v>
      </c>
      <c r="AC16" s="2">
        <v>80</v>
      </c>
      <c r="AD16" s="2">
        <f t="shared" si="15"/>
        <v>0.74220627557339625</v>
      </c>
      <c r="AE16" s="2">
        <v>138.285</v>
      </c>
      <c r="AF16" s="2">
        <f t="shared" si="16"/>
        <v>44.559085666352104</v>
      </c>
      <c r="AG16" s="2">
        <f t="shared" si="17"/>
        <v>0.25817264889624253</v>
      </c>
      <c r="AH16" s="2">
        <f t="shared" si="18"/>
        <v>0.18728344019012078</v>
      </c>
      <c r="AI16" s="2">
        <f t="shared" si="19"/>
        <v>7277552493</v>
      </c>
      <c r="AJ16" s="2">
        <f t="shared" si="20"/>
        <v>206077503.59999999</v>
      </c>
      <c r="AK16" s="2">
        <f t="shared" si="21"/>
        <v>206.0775036</v>
      </c>
      <c r="AL16" s="2" t="s">
        <v>254</v>
      </c>
      <c r="AM16" s="2" t="s">
        <v>133</v>
      </c>
      <c r="AN16" s="2" t="s">
        <v>255</v>
      </c>
      <c r="AO16" s="2" t="s">
        <v>256</v>
      </c>
      <c r="AP16" s="2" t="s">
        <v>257</v>
      </c>
      <c r="AQ16" s="2" t="s">
        <v>258</v>
      </c>
      <c r="AR16" s="2" t="s">
        <v>259</v>
      </c>
      <c r="AS16" s="2">
        <v>2</v>
      </c>
      <c r="AT16" s="2" t="s">
        <v>260</v>
      </c>
      <c r="AU16" s="2" t="s">
        <v>261</v>
      </c>
      <c r="AV16" s="2">
        <v>5</v>
      </c>
      <c r="AW16" s="5">
        <v>95</v>
      </c>
      <c r="AX16" s="5">
        <v>4</v>
      </c>
      <c r="AY16" s="2">
        <v>0</v>
      </c>
      <c r="AZ16" s="5">
        <v>0.6</v>
      </c>
      <c r="BA16" s="5">
        <v>1.2</v>
      </c>
      <c r="BB16" s="5">
        <v>0.1</v>
      </c>
      <c r="BC16" s="5">
        <v>0.1</v>
      </c>
      <c r="BD16" s="5">
        <v>0.1</v>
      </c>
      <c r="BE16" s="5">
        <v>0.1</v>
      </c>
      <c r="BF16" s="5">
        <v>0.3</v>
      </c>
      <c r="BG16" s="2">
        <v>0</v>
      </c>
      <c r="BH16" s="2">
        <v>0</v>
      </c>
      <c r="BI16" s="5">
        <v>2.6</v>
      </c>
      <c r="BJ16" s="5">
        <v>38.5</v>
      </c>
      <c r="BK16" s="5">
        <v>10</v>
      </c>
      <c r="BL16" s="5">
        <v>46.4</v>
      </c>
      <c r="BM16" s="2">
        <v>0</v>
      </c>
      <c r="BN16" s="5">
        <v>0.1</v>
      </c>
      <c r="BO16" s="5">
        <v>37560</v>
      </c>
      <c r="BP16" s="5">
        <v>8763</v>
      </c>
      <c r="BQ16" s="5">
        <v>17</v>
      </c>
      <c r="BR16" s="5">
        <v>4</v>
      </c>
      <c r="BS16" s="5">
        <v>0.3</v>
      </c>
      <c r="BT16" s="5">
        <v>7.0000000000000007E-2</v>
      </c>
      <c r="BU16" s="5">
        <v>55044</v>
      </c>
      <c r="BV16" s="5">
        <v>25</v>
      </c>
      <c r="BW16" s="5">
        <v>0.44</v>
      </c>
      <c r="BX16" s="5">
        <v>842259</v>
      </c>
      <c r="BY16" s="5">
        <v>85876</v>
      </c>
      <c r="BZ16" s="5">
        <v>378</v>
      </c>
      <c r="CA16" s="5">
        <v>38</v>
      </c>
      <c r="CB16" s="5">
        <v>6.84</v>
      </c>
      <c r="CC16" s="5">
        <v>0.74</v>
      </c>
      <c r="CD16" s="5">
        <v>1</v>
      </c>
      <c r="CE16" s="5">
        <v>2</v>
      </c>
      <c r="CF16" s="5">
        <v>78</v>
      </c>
      <c r="CG16" s="5">
        <v>51</v>
      </c>
      <c r="CH16" s="5">
        <v>11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5">
        <v>1</v>
      </c>
      <c r="CO16" s="5">
        <v>3</v>
      </c>
      <c r="CP16" s="5">
        <v>19</v>
      </c>
      <c r="CQ16" s="5">
        <v>7</v>
      </c>
      <c r="CR16" s="5">
        <v>28</v>
      </c>
      <c r="CS16" s="5">
        <v>0.24551999999999999</v>
      </c>
      <c r="CT16" s="5">
        <v>1.6379999999999999E-2</v>
      </c>
      <c r="CU16" s="2" t="s">
        <v>134</v>
      </c>
    </row>
    <row r="17" spans="1:99" s="2" customFormat="1" x14ac:dyDescent="0.25">
      <c r="A17" s="2" t="s">
        <v>262</v>
      </c>
      <c r="C17" s="2" t="s">
        <v>263</v>
      </c>
      <c r="D17" s="2">
        <v>1951</v>
      </c>
      <c r="E17" s="2">
        <f t="shared" si="0"/>
        <v>64</v>
      </c>
      <c r="F17" s="2">
        <v>128</v>
      </c>
      <c r="G17" s="2">
        <v>202</v>
      </c>
      <c r="H17" s="2">
        <v>91000</v>
      </c>
      <c r="I17" s="2">
        <v>730180</v>
      </c>
      <c r="J17" s="2">
        <v>185090</v>
      </c>
      <c r="K17" s="2">
        <v>730180</v>
      </c>
      <c r="L17" s="2">
        <f t="shared" si="1"/>
        <v>31806567782</v>
      </c>
      <c r="M17" s="2">
        <v>10790</v>
      </c>
      <c r="N17" s="2">
        <f t="shared" si="2"/>
        <v>470012400</v>
      </c>
      <c r="O17" s="2">
        <f t="shared" si="3"/>
        <v>16.859375</v>
      </c>
      <c r="P17" s="2">
        <f t="shared" si="4"/>
        <v>43665619.399999999</v>
      </c>
      <c r="Q17" s="2">
        <f t="shared" si="5"/>
        <v>43.665619400000004</v>
      </c>
      <c r="R17" s="2">
        <v>5340</v>
      </c>
      <c r="S17" s="2">
        <f t="shared" si="6"/>
        <v>13830.5466</v>
      </c>
      <c r="T17" s="2">
        <f t="shared" si="7"/>
        <v>3417600</v>
      </c>
      <c r="U17" s="2">
        <f t="shared" si="8"/>
        <v>148879200000</v>
      </c>
      <c r="V17" s="2">
        <v>209642.60484000001</v>
      </c>
      <c r="W17" s="2">
        <f t="shared" si="9"/>
        <v>63.899065955232004</v>
      </c>
      <c r="X17" s="2">
        <f t="shared" si="10"/>
        <v>39.705051501066961</v>
      </c>
      <c r="Y17" s="2">
        <f t="shared" si="11"/>
        <v>2.7278443660594642</v>
      </c>
      <c r="Z17" s="2">
        <f t="shared" si="12"/>
        <v>67.671763089654661</v>
      </c>
      <c r="AA17" s="2">
        <f t="shared" si="13"/>
        <v>0.27988488310693221</v>
      </c>
      <c r="AB17" s="2">
        <f t="shared" si="14"/>
        <v>1.5860569474137811</v>
      </c>
      <c r="AC17" s="2">
        <v>128</v>
      </c>
      <c r="AD17" s="2">
        <f t="shared" si="15"/>
        <v>0.52868564913792704</v>
      </c>
      <c r="AE17" s="2">
        <v>96.031800000000004</v>
      </c>
      <c r="AF17" s="2">
        <f t="shared" si="16"/>
        <v>316.73772011121406</v>
      </c>
      <c r="AG17" s="2">
        <f t="shared" si="17"/>
        <v>0.27662936646707664</v>
      </c>
      <c r="AH17" s="2">
        <f t="shared" si="18"/>
        <v>0.19126017882832791</v>
      </c>
      <c r="AI17" s="2">
        <f t="shared" si="19"/>
        <v>8062501891</v>
      </c>
      <c r="AJ17" s="2">
        <f t="shared" si="20"/>
        <v>228304813.20000002</v>
      </c>
      <c r="AK17" s="2">
        <f t="shared" si="21"/>
        <v>228.30481320000001</v>
      </c>
      <c r="AL17" s="2" t="s">
        <v>264</v>
      </c>
      <c r="AM17" s="2" t="s">
        <v>133</v>
      </c>
      <c r="AN17" s="2" t="s">
        <v>265</v>
      </c>
      <c r="AO17" s="2" t="s">
        <v>266</v>
      </c>
      <c r="AP17" s="2" t="s">
        <v>267</v>
      </c>
      <c r="AQ17" s="2" t="s">
        <v>268</v>
      </c>
      <c r="AR17" s="2" t="s">
        <v>269</v>
      </c>
      <c r="AS17" s="2">
        <v>4</v>
      </c>
      <c r="AT17" s="2" t="s">
        <v>270</v>
      </c>
      <c r="AU17" s="2" t="s">
        <v>271</v>
      </c>
      <c r="AV17" s="2">
        <v>5</v>
      </c>
      <c r="AW17" s="5">
        <v>74</v>
      </c>
      <c r="AX17" s="5">
        <v>25</v>
      </c>
      <c r="AY17" s="5">
        <v>1</v>
      </c>
      <c r="AZ17" s="2">
        <v>0</v>
      </c>
      <c r="BA17" s="5">
        <v>0.1</v>
      </c>
      <c r="BB17" s="2">
        <v>0</v>
      </c>
      <c r="BC17" s="2">
        <v>0</v>
      </c>
      <c r="BD17" s="2">
        <v>0</v>
      </c>
      <c r="BE17" s="2">
        <v>0</v>
      </c>
      <c r="BF17" s="5">
        <v>0.1</v>
      </c>
      <c r="BG17" s="5">
        <v>0.1</v>
      </c>
      <c r="BH17" s="2">
        <v>0</v>
      </c>
      <c r="BI17" s="5">
        <v>0.9</v>
      </c>
      <c r="BJ17" s="5">
        <v>59.5</v>
      </c>
      <c r="BK17" s="5">
        <v>2.2999999999999998</v>
      </c>
      <c r="BL17" s="5">
        <v>36.4</v>
      </c>
      <c r="BM17" s="2">
        <v>0</v>
      </c>
      <c r="BN17" s="5">
        <v>0.5</v>
      </c>
      <c r="BO17" s="5">
        <v>9242</v>
      </c>
      <c r="BP17" s="5">
        <v>3250</v>
      </c>
      <c r="BQ17" s="5">
        <v>1</v>
      </c>
      <c r="BR17" s="2">
        <v>0</v>
      </c>
      <c r="BS17" s="5">
        <v>0.03</v>
      </c>
      <c r="BT17" s="5">
        <v>0.01</v>
      </c>
      <c r="BU17" s="5">
        <v>16089</v>
      </c>
      <c r="BV17" s="5">
        <v>1</v>
      </c>
      <c r="BW17" s="5">
        <v>0.05</v>
      </c>
      <c r="BX17" s="5">
        <v>262623</v>
      </c>
      <c r="BY17" s="5">
        <v>72178</v>
      </c>
      <c r="BZ17" s="5">
        <v>19</v>
      </c>
      <c r="CA17" s="5">
        <v>5</v>
      </c>
      <c r="CB17" s="5">
        <v>3.16</v>
      </c>
      <c r="CC17" s="5">
        <v>0.88</v>
      </c>
      <c r="CD17" s="5">
        <v>1</v>
      </c>
      <c r="CE17" s="5">
        <v>1</v>
      </c>
      <c r="CF17" s="5">
        <v>43</v>
      </c>
      <c r="CG17" s="5">
        <v>18</v>
      </c>
      <c r="CH17" s="5">
        <v>27</v>
      </c>
      <c r="CI17" s="2">
        <v>0</v>
      </c>
      <c r="CJ17" s="2">
        <v>0</v>
      </c>
      <c r="CK17" s="5">
        <v>3</v>
      </c>
      <c r="CL17" s="2">
        <v>0</v>
      </c>
      <c r="CM17" s="2">
        <v>0</v>
      </c>
      <c r="CN17" s="5">
        <v>1</v>
      </c>
      <c r="CO17" s="5">
        <v>13</v>
      </c>
      <c r="CP17" s="5">
        <v>49</v>
      </c>
      <c r="CQ17" s="5">
        <v>12</v>
      </c>
      <c r="CR17" s="5">
        <v>32</v>
      </c>
      <c r="CS17" s="5">
        <v>3.4070000000000003E-2</v>
      </c>
      <c r="CT17" s="2">
        <v>0</v>
      </c>
      <c r="CU17" s="2" t="s">
        <v>134</v>
      </c>
    </row>
    <row r="18" spans="1:99" s="2" customFormat="1" x14ac:dyDescent="0.25">
      <c r="A18" s="2" t="s">
        <v>272</v>
      </c>
      <c r="C18" s="2" t="s">
        <v>273</v>
      </c>
      <c r="D18" s="2">
        <v>1968</v>
      </c>
      <c r="E18" s="2">
        <f t="shared" si="0"/>
        <v>47</v>
      </c>
      <c r="F18" s="2">
        <v>115</v>
      </c>
      <c r="G18" s="2">
        <v>142</v>
      </c>
      <c r="H18" s="2">
        <v>263000</v>
      </c>
      <c r="I18" s="2">
        <v>1128740</v>
      </c>
      <c r="J18" s="2">
        <v>241460</v>
      </c>
      <c r="K18" s="2">
        <v>1128740</v>
      </c>
      <c r="L18" s="2">
        <f t="shared" si="1"/>
        <v>49167801526</v>
      </c>
      <c r="M18" s="2">
        <v>13500</v>
      </c>
      <c r="N18" s="2">
        <f t="shared" si="2"/>
        <v>588060000</v>
      </c>
      <c r="O18" s="2">
        <f t="shared" si="3"/>
        <v>21.09375</v>
      </c>
      <c r="P18" s="2">
        <f t="shared" si="4"/>
        <v>54632610</v>
      </c>
      <c r="Q18" s="2">
        <f t="shared" si="5"/>
        <v>54.63261</v>
      </c>
      <c r="R18" s="2">
        <v>2520</v>
      </c>
      <c r="S18" s="2">
        <f t="shared" si="6"/>
        <v>6526.7747999999992</v>
      </c>
      <c r="T18" s="2">
        <f t="shared" si="7"/>
        <v>1612800</v>
      </c>
      <c r="U18" s="2">
        <f t="shared" si="8"/>
        <v>70257600000</v>
      </c>
      <c r="V18" s="2">
        <v>232516.96707000001</v>
      </c>
      <c r="W18" s="2">
        <f t="shared" si="9"/>
        <v>70.871171562935999</v>
      </c>
      <c r="X18" s="2">
        <f t="shared" si="10"/>
        <v>44.037318461255587</v>
      </c>
      <c r="Y18" s="2">
        <f t="shared" si="11"/>
        <v>2.7048209951257824</v>
      </c>
      <c r="Z18" s="2">
        <f t="shared" si="12"/>
        <v>83.610178427371352</v>
      </c>
      <c r="AA18" s="2">
        <f t="shared" si="13"/>
        <v>0.23795361318404779</v>
      </c>
      <c r="AB18" s="2">
        <f t="shared" si="14"/>
        <v>2.1811350894096875</v>
      </c>
      <c r="AC18" s="2">
        <v>115</v>
      </c>
      <c r="AD18" s="2">
        <f t="shared" si="15"/>
        <v>0.72704502980322916</v>
      </c>
      <c r="AE18" s="2">
        <v>139.80500000000001</v>
      </c>
      <c r="AF18" s="2">
        <f t="shared" si="16"/>
        <v>119.46666666666667</v>
      </c>
      <c r="AG18" s="2">
        <f t="shared" si="17"/>
        <v>0.3055580845555888</v>
      </c>
      <c r="AH18" s="2">
        <f t="shared" si="18"/>
        <v>0.18343180535163689</v>
      </c>
      <c r="AI18" s="2">
        <f t="shared" si="19"/>
        <v>10517973454</v>
      </c>
      <c r="AJ18" s="2">
        <f t="shared" si="20"/>
        <v>297836080.80000001</v>
      </c>
      <c r="AK18" s="2">
        <f t="shared" si="21"/>
        <v>297.83608079999999</v>
      </c>
      <c r="AL18" s="2" t="s">
        <v>274</v>
      </c>
      <c r="AM18" s="2" t="s">
        <v>133</v>
      </c>
      <c r="AN18" s="2" t="s">
        <v>275</v>
      </c>
      <c r="AO18" s="2" t="s">
        <v>276</v>
      </c>
      <c r="AP18" s="2" t="s">
        <v>277</v>
      </c>
      <c r="AQ18" s="2" t="s">
        <v>278</v>
      </c>
      <c r="AR18" s="2" t="s">
        <v>279</v>
      </c>
      <c r="AS18" s="2">
        <v>3</v>
      </c>
      <c r="AT18" s="2" t="s">
        <v>280</v>
      </c>
      <c r="AU18" s="2" t="s">
        <v>281</v>
      </c>
      <c r="AV18" s="2">
        <v>5</v>
      </c>
      <c r="AW18" s="5">
        <v>69</v>
      </c>
      <c r="AX18" s="5">
        <v>30</v>
      </c>
      <c r="AY18" s="5">
        <v>2</v>
      </c>
      <c r="AZ18" s="5">
        <v>0.7</v>
      </c>
      <c r="BA18" s="5">
        <v>0.8</v>
      </c>
      <c r="BB18" s="2">
        <v>0</v>
      </c>
      <c r="BC18" s="5">
        <v>0.1</v>
      </c>
      <c r="BD18" s="2">
        <v>0</v>
      </c>
      <c r="BE18" s="5">
        <v>0.2</v>
      </c>
      <c r="BF18" s="5">
        <v>1.1000000000000001</v>
      </c>
      <c r="BG18" s="5">
        <v>0.1</v>
      </c>
      <c r="BH18" s="2">
        <v>0</v>
      </c>
      <c r="BI18" s="5">
        <v>0.4</v>
      </c>
      <c r="BJ18" s="5">
        <v>50.4</v>
      </c>
      <c r="BK18" s="5">
        <v>6.9</v>
      </c>
      <c r="BL18" s="5">
        <v>39.1</v>
      </c>
      <c r="BM18" s="2">
        <v>0</v>
      </c>
      <c r="BN18" s="5">
        <v>0.1</v>
      </c>
      <c r="BO18" s="5">
        <v>20193</v>
      </c>
      <c r="BP18" s="5">
        <v>6256</v>
      </c>
      <c r="BQ18" s="5">
        <v>2</v>
      </c>
      <c r="BR18" s="2">
        <v>0</v>
      </c>
      <c r="BS18" s="5">
        <v>0.06</v>
      </c>
      <c r="BT18" s="5">
        <v>0.02</v>
      </c>
      <c r="BU18" s="5">
        <v>33122</v>
      </c>
      <c r="BV18" s="5">
        <v>3</v>
      </c>
      <c r="BW18" s="5">
        <v>0.09</v>
      </c>
      <c r="BX18" s="5">
        <v>837613</v>
      </c>
      <c r="BY18" s="5">
        <v>130495</v>
      </c>
      <c r="BZ18" s="5">
        <v>64</v>
      </c>
      <c r="CA18" s="5">
        <v>10</v>
      </c>
      <c r="CB18" s="5">
        <v>6.81</v>
      </c>
      <c r="CC18" s="5">
        <v>1.0900000000000001</v>
      </c>
      <c r="CD18" s="5">
        <v>3</v>
      </c>
      <c r="CE18" s="5">
        <v>2</v>
      </c>
      <c r="CF18" s="5">
        <v>58</v>
      </c>
      <c r="CG18" s="5">
        <v>37</v>
      </c>
      <c r="CH18" s="5">
        <v>23</v>
      </c>
      <c r="CI18" s="2">
        <v>0</v>
      </c>
      <c r="CJ18" s="5">
        <v>1</v>
      </c>
      <c r="CK18" s="2">
        <v>0</v>
      </c>
      <c r="CL18" s="2">
        <v>0</v>
      </c>
      <c r="CM18" s="2">
        <v>0</v>
      </c>
      <c r="CN18" s="2">
        <v>0</v>
      </c>
      <c r="CO18" s="5">
        <v>6</v>
      </c>
      <c r="CP18" s="5">
        <v>31</v>
      </c>
      <c r="CQ18" s="5">
        <v>9</v>
      </c>
      <c r="CR18" s="5">
        <v>29</v>
      </c>
      <c r="CS18" s="5">
        <v>0.45363999999999999</v>
      </c>
      <c r="CT18" s="5">
        <v>0.56384999999999996</v>
      </c>
      <c r="CU18" s="2" t="s">
        <v>134</v>
      </c>
    </row>
    <row r="19" spans="1:99" s="2" customFormat="1" x14ac:dyDescent="0.25">
      <c r="A19" s="2" t="s">
        <v>282</v>
      </c>
      <c r="C19" s="2" t="s">
        <v>283</v>
      </c>
      <c r="D19" s="2">
        <v>1954</v>
      </c>
      <c r="E19" s="2">
        <f t="shared" si="0"/>
        <v>61</v>
      </c>
      <c r="F19" s="2">
        <v>111</v>
      </c>
      <c r="G19" s="2">
        <v>169</v>
      </c>
      <c r="H19" s="2">
        <v>96000</v>
      </c>
      <c r="I19" s="2">
        <v>513020</v>
      </c>
      <c r="J19" s="2">
        <v>99500</v>
      </c>
      <c r="K19" s="2">
        <v>513020</v>
      </c>
      <c r="L19" s="2">
        <f t="shared" si="1"/>
        <v>22347099898</v>
      </c>
      <c r="M19" s="2">
        <v>10640</v>
      </c>
      <c r="N19" s="2">
        <f t="shared" si="2"/>
        <v>463478400</v>
      </c>
      <c r="O19" s="2">
        <f t="shared" si="3"/>
        <v>16.625</v>
      </c>
      <c r="P19" s="2">
        <f t="shared" si="4"/>
        <v>43058590.399999999</v>
      </c>
      <c r="Q19" s="2">
        <f t="shared" si="5"/>
        <v>43.0585904</v>
      </c>
      <c r="R19" s="2">
        <v>1373</v>
      </c>
      <c r="S19" s="2">
        <f t="shared" si="6"/>
        <v>3556.0562699999996</v>
      </c>
      <c r="T19" s="2">
        <f t="shared" si="7"/>
        <v>878720</v>
      </c>
      <c r="U19" s="2">
        <f t="shared" si="8"/>
        <v>38279240000</v>
      </c>
      <c r="V19" s="2">
        <v>69171.379065000001</v>
      </c>
      <c r="W19" s="2">
        <f t="shared" si="9"/>
        <v>21.083436339012</v>
      </c>
      <c r="X19" s="2">
        <f t="shared" si="10"/>
        <v>13.100644166636611</v>
      </c>
      <c r="Y19" s="2">
        <f t="shared" si="11"/>
        <v>0.90637179809320711</v>
      </c>
      <c r="Z19" s="2">
        <f t="shared" si="12"/>
        <v>48.21605472444886</v>
      </c>
      <c r="AA19" s="2">
        <f t="shared" si="13"/>
        <v>0.17178538164614296</v>
      </c>
      <c r="AB19" s="2">
        <f t="shared" si="14"/>
        <v>1.3031366141742935</v>
      </c>
      <c r="AC19" s="2">
        <v>111</v>
      </c>
      <c r="AD19" s="2">
        <f t="shared" si="15"/>
        <v>0.43437887139143116</v>
      </c>
      <c r="AE19" s="2">
        <v>45.184199999999997</v>
      </c>
      <c r="AF19" s="2">
        <f t="shared" si="16"/>
        <v>82.58646616541354</v>
      </c>
      <c r="AG19" s="2">
        <f t="shared" si="17"/>
        <v>0.19848256802263381</v>
      </c>
      <c r="AH19" s="2">
        <f t="shared" si="18"/>
        <v>0.35083637534561285</v>
      </c>
      <c r="AI19" s="2">
        <f t="shared" si="19"/>
        <v>4334210050</v>
      </c>
      <c r="AJ19" s="2">
        <f t="shared" si="20"/>
        <v>122731260</v>
      </c>
      <c r="AK19" s="2">
        <f t="shared" si="21"/>
        <v>122.73126000000001</v>
      </c>
      <c r="AL19" s="2" t="s">
        <v>284</v>
      </c>
      <c r="AM19" s="2" t="s">
        <v>133</v>
      </c>
      <c r="AN19" s="2" t="s">
        <v>285</v>
      </c>
      <c r="AO19" s="2" t="s">
        <v>286</v>
      </c>
      <c r="AP19" s="2" t="s">
        <v>287</v>
      </c>
      <c r="AQ19" s="2" t="s">
        <v>288</v>
      </c>
      <c r="AR19" s="2" t="s">
        <v>289</v>
      </c>
      <c r="AS19" s="2">
        <v>3</v>
      </c>
      <c r="AT19" s="2" t="s">
        <v>290</v>
      </c>
      <c r="AU19" s="2" t="s">
        <v>291</v>
      </c>
      <c r="AV19" s="2">
        <v>5</v>
      </c>
      <c r="AW19" s="5">
        <v>66</v>
      </c>
      <c r="AX19" s="5">
        <v>32</v>
      </c>
      <c r="AY19" s="5">
        <v>2</v>
      </c>
      <c r="AZ19" s="5">
        <v>0.1</v>
      </c>
      <c r="BA19" s="5">
        <v>0.7</v>
      </c>
      <c r="BB19" s="2">
        <v>0</v>
      </c>
      <c r="BC19" s="2">
        <v>0</v>
      </c>
      <c r="BD19" s="2">
        <v>0</v>
      </c>
      <c r="BE19" s="5">
        <v>0.1</v>
      </c>
      <c r="BF19" s="5">
        <v>1</v>
      </c>
      <c r="BG19" s="5">
        <v>0.1</v>
      </c>
      <c r="BH19" s="2">
        <v>0</v>
      </c>
      <c r="BI19" s="5">
        <v>0.1</v>
      </c>
      <c r="BJ19" s="5">
        <v>52.9</v>
      </c>
      <c r="BK19" s="5">
        <v>5.9</v>
      </c>
      <c r="BL19" s="5">
        <v>39</v>
      </c>
      <c r="BM19" s="2">
        <v>0</v>
      </c>
      <c r="BN19" s="5">
        <v>0.1</v>
      </c>
      <c r="BO19" s="5">
        <v>3217</v>
      </c>
      <c r="BP19" s="5">
        <v>1207</v>
      </c>
      <c r="BQ19" s="5">
        <v>1</v>
      </c>
      <c r="BR19" s="2">
        <v>0</v>
      </c>
      <c r="BS19" s="5">
        <v>0.04</v>
      </c>
      <c r="BT19" s="5">
        <v>0.01</v>
      </c>
      <c r="BU19" s="5">
        <v>5707</v>
      </c>
      <c r="BV19" s="5">
        <v>2</v>
      </c>
      <c r="BW19" s="5">
        <v>7.0000000000000007E-2</v>
      </c>
      <c r="BX19" s="5">
        <v>36897</v>
      </c>
      <c r="BY19" s="5">
        <v>1030</v>
      </c>
      <c r="BZ19" s="5">
        <v>10</v>
      </c>
      <c r="CA19" s="2">
        <v>0</v>
      </c>
      <c r="CB19" s="5">
        <v>0.99</v>
      </c>
      <c r="CC19" s="5">
        <v>0.03</v>
      </c>
      <c r="CD19" s="5">
        <v>2</v>
      </c>
      <c r="CE19" s="5">
        <v>1</v>
      </c>
      <c r="CF19" s="5">
        <v>58</v>
      </c>
      <c r="CG19" s="5">
        <v>31</v>
      </c>
      <c r="CH19" s="5">
        <v>23</v>
      </c>
      <c r="CI19" s="5">
        <v>1</v>
      </c>
      <c r="CJ19" s="5">
        <v>1</v>
      </c>
      <c r="CK19" s="2">
        <v>0</v>
      </c>
      <c r="CL19" s="2">
        <v>0</v>
      </c>
      <c r="CM19" s="2">
        <v>0</v>
      </c>
      <c r="CN19" s="2">
        <v>0</v>
      </c>
      <c r="CO19" s="5">
        <v>9</v>
      </c>
      <c r="CP19" s="5">
        <v>43</v>
      </c>
      <c r="CQ19" s="5">
        <v>8</v>
      </c>
      <c r="CR19" s="5">
        <v>24</v>
      </c>
      <c r="CS19" s="5">
        <v>5.3609999999999998E-2</v>
      </c>
      <c r="CT19" s="5">
        <v>1.136E-2</v>
      </c>
      <c r="CU19" s="2" t="s">
        <v>134</v>
      </c>
    </row>
    <row r="20" spans="1:99" s="2" customFormat="1" x14ac:dyDescent="0.25">
      <c r="A20" s="2" t="s">
        <v>292</v>
      </c>
      <c r="C20" s="2" t="s">
        <v>293</v>
      </c>
      <c r="D20" s="2">
        <v>1956</v>
      </c>
      <c r="E20" s="2">
        <f t="shared" si="0"/>
        <v>59</v>
      </c>
      <c r="F20" s="2">
        <v>75</v>
      </c>
      <c r="G20" s="2">
        <v>93</v>
      </c>
      <c r="H20" s="2">
        <v>35000</v>
      </c>
      <c r="I20" s="2">
        <v>186290</v>
      </c>
      <c r="J20" s="2">
        <v>41690</v>
      </c>
      <c r="K20" s="2">
        <v>186290</v>
      </c>
      <c r="L20" s="2">
        <f t="shared" si="1"/>
        <v>8114773771</v>
      </c>
      <c r="M20" s="2">
        <v>3000</v>
      </c>
      <c r="N20" s="2">
        <f t="shared" si="2"/>
        <v>130680000</v>
      </c>
      <c r="O20" s="2">
        <f t="shared" si="3"/>
        <v>4.6875</v>
      </c>
      <c r="P20" s="2">
        <f t="shared" si="4"/>
        <v>12140580</v>
      </c>
      <c r="Q20" s="2">
        <f t="shared" si="5"/>
        <v>12.14058</v>
      </c>
      <c r="R20" s="2">
        <v>353</v>
      </c>
      <c r="S20" s="2">
        <f t="shared" si="6"/>
        <v>914.26646999999991</v>
      </c>
      <c r="T20" s="2">
        <f t="shared" si="7"/>
        <v>225920</v>
      </c>
      <c r="U20" s="2">
        <f t="shared" si="8"/>
        <v>9841640000</v>
      </c>
      <c r="V20" s="2">
        <v>153990.99572000001</v>
      </c>
      <c r="W20" s="2">
        <f t="shared" si="9"/>
        <v>46.936455495456002</v>
      </c>
      <c r="X20" s="2">
        <f t="shared" si="10"/>
        <v>29.164970643393684</v>
      </c>
      <c r="Y20" s="2">
        <f t="shared" si="11"/>
        <v>3.8000163345402242</v>
      </c>
      <c r="Z20" s="2">
        <f t="shared" si="12"/>
        <v>62.096524112335473</v>
      </c>
      <c r="AA20" s="2">
        <f t="shared" si="13"/>
        <v>0.9127383167898202</v>
      </c>
      <c r="AB20" s="2">
        <f t="shared" si="14"/>
        <v>2.4838609644934189</v>
      </c>
      <c r="AC20" s="2">
        <v>75</v>
      </c>
      <c r="AD20" s="2">
        <f t="shared" si="15"/>
        <v>0.82795365483113958</v>
      </c>
      <c r="AE20" s="2">
        <v>54.623100000000001</v>
      </c>
      <c r="AF20" s="2">
        <f t="shared" si="16"/>
        <v>75.306666666666672</v>
      </c>
      <c r="AG20" s="2">
        <f t="shared" si="17"/>
        <v>0.48140231736905642</v>
      </c>
      <c r="AH20" s="2">
        <f t="shared" si="18"/>
        <v>0.23608882343331064</v>
      </c>
      <c r="AI20" s="2">
        <f t="shared" si="19"/>
        <v>1816012231</v>
      </c>
      <c r="AJ20" s="2">
        <f t="shared" si="20"/>
        <v>51423781.200000003</v>
      </c>
      <c r="AK20" s="2">
        <f t="shared" si="21"/>
        <v>51.423781200000001</v>
      </c>
      <c r="AL20" s="2" t="s">
        <v>294</v>
      </c>
      <c r="AM20" s="2" t="s">
        <v>133</v>
      </c>
      <c r="AN20" s="2" t="s">
        <v>295</v>
      </c>
      <c r="AO20" s="2" t="s">
        <v>296</v>
      </c>
      <c r="AP20" s="2" t="s">
        <v>297</v>
      </c>
      <c r="AQ20" s="2" t="s">
        <v>298</v>
      </c>
      <c r="AR20" s="2" t="s">
        <v>299</v>
      </c>
      <c r="AS20" s="2">
        <v>2</v>
      </c>
      <c r="AT20" s="2" t="s">
        <v>300</v>
      </c>
      <c r="AU20" s="2" t="s">
        <v>301</v>
      </c>
      <c r="AV20" s="2">
        <v>5</v>
      </c>
      <c r="AW20" s="5">
        <v>64</v>
      </c>
      <c r="AX20" s="5">
        <v>36</v>
      </c>
      <c r="AY20" s="5">
        <v>1</v>
      </c>
      <c r="AZ20" s="5">
        <v>1.5</v>
      </c>
      <c r="BA20" s="5">
        <v>0.2</v>
      </c>
      <c r="BB20" s="2">
        <v>0</v>
      </c>
      <c r="BC20" s="2">
        <v>0</v>
      </c>
      <c r="BD20" s="2">
        <v>0</v>
      </c>
      <c r="BE20" s="2">
        <v>0</v>
      </c>
      <c r="BF20" s="5">
        <v>7.1</v>
      </c>
      <c r="BG20" s="5">
        <v>0.4</v>
      </c>
      <c r="BH20" s="2">
        <v>0</v>
      </c>
      <c r="BI20" s="2">
        <v>0</v>
      </c>
      <c r="BJ20" s="5">
        <v>40.9</v>
      </c>
      <c r="BK20" s="5">
        <v>3.7</v>
      </c>
      <c r="BL20" s="5">
        <v>46.2</v>
      </c>
      <c r="BM20" s="2">
        <v>0</v>
      </c>
      <c r="BN20" s="2">
        <v>0</v>
      </c>
      <c r="BO20" s="5">
        <v>10437</v>
      </c>
      <c r="BP20" s="5">
        <v>2148</v>
      </c>
      <c r="BQ20" s="5">
        <v>10</v>
      </c>
      <c r="BR20" s="5">
        <v>2</v>
      </c>
      <c r="BS20" s="5">
        <v>0.19</v>
      </c>
      <c r="BT20" s="5">
        <v>0.04</v>
      </c>
      <c r="BU20" s="5">
        <v>16072</v>
      </c>
      <c r="BV20" s="5">
        <v>16</v>
      </c>
      <c r="BW20" s="5">
        <v>0.28999999999999998</v>
      </c>
      <c r="BX20" s="5">
        <v>117251</v>
      </c>
      <c r="BY20" s="5">
        <v>7591</v>
      </c>
      <c r="BZ20" s="5">
        <v>116</v>
      </c>
      <c r="CA20" s="5">
        <v>7</v>
      </c>
      <c r="CB20" s="5">
        <v>2.4500000000000002</v>
      </c>
      <c r="CC20" s="5">
        <v>0.17</v>
      </c>
      <c r="CD20" s="5">
        <v>1</v>
      </c>
      <c r="CE20" s="5">
        <v>1</v>
      </c>
      <c r="CF20" s="5">
        <v>64</v>
      </c>
      <c r="CG20" s="5">
        <v>47</v>
      </c>
      <c r="CH20" s="5">
        <v>21</v>
      </c>
      <c r="CI20" s="5">
        <v>2</v>
      </c>
      <c r="CJ20" s="5">
        <v>2</v>
      </c>
      <c r="CK20" s="2">
        <v>0</v>
      </c>
      <c r="CL20" s="2">
        <v>0</v>
      </c>
      <c r="CM20" s="2">
        <v>0</v>
      </c>
      <c r="CN20" s="2">
        <v>0</v>
      </c>
      <c r="CO20" s="5">
        <v>5</v>
      </c>
      <c r="CP20" s="5">
        <v>21</v>
      </c>
      <c r="CQ20" s="5">
        <v>7</v>
      </c>
      <c r="CR20" s="5">
        <v>29</v>
      </c>
      <c r="CS20" s="5">
        <v>0.46531</v>
      </c>
      <c r="CT20" s="5">
        <v>0.29779</v>
      </c>
      <c r="CU20" s="2" t="s">
        <v>134</v>
      </c>
    </row>
    <row r="21" spans="1:99" s="2" customFormat="1" x14ac:dyDescent="0.25">
      <c r="A21" s="2" t="s">
        <v>302</v>
      </c>
      <c r="C21" s="2" t="s">
        <v>303</v>
      </c>
      <c r="D21" s="2">
        <v>1963</v>
      </c>
      <c r="E21" s="2">
        <f t="shared" si="0"/>
        <v>52</v>
      </c>
      <c r="F21" s="2">
        <v>95</v>
      </c>
      <c r="G21" s="2">
        <v>131</v>
      </c>
      <c r="H21" s="2">
        <v>94600</v>
      </c>
      <c r="I21" s="2">
        <v>193023</v>
      </c>
      <c r="J21" s="2">
        <v>35935</v>
      </c>
      <c r="K21" s="2">
        <v>193023</v>
      </c>
      <c r="L21" s="2">
        <f t="shared" si="1"/>
        <v>8408062577.6999998</v>
      </c>
      <c r="M21" s="2">
        <v>5316</v>
      </c>
      <c r="N21" s="2">
        <f t="shared" si="2"/>
        <v>231564960</v>
      </c>
      <c r="O21" s="2">
        <f t="shared" si="3"/>
        <v>8.3062500000000004</v>
      </c>
      <c r="P21" s="2">
        <f t="shared" si="4"/>
        <v>21513107.760000002</v>
      </c>
      <c r="Q21" s="2">
        <f t="shared" si="5"/>
        <v>21.51310776</v>
      </c>
      <c r="R21" s="2">
        <v>712</v>
      </c>
      <c r="S21" s="2">
        <f t="shared" si="6"/>
        <v>1844.0728799999999</v>
      </c>
      <c r="T21" s="2">
        <f t="shared" si="7"/>
        <v>455680</v>
      </c>
      <c r="U21" s="2">
        <f t="shared" si="8"/>
        <v>19850560000</v>
      </c>
      <c r="V21" s="2">
        <v>63219.941344999999</v>
      </c>
      <c r="W21" s="2">
        <f t="shared" si="9"/>
        <v>19.269438121956</v>
      </c>
      <c r="X21" s="2">
        <f t="shared" si="10"/>
        <v>11.97347757109493</v>
      </c>
      <c r="Y21" s="2">
        <f t="shared" si="11"/>
        <v>1.1719588584610503</v>
      </c>
      <c r="Z21" s="2">
        <f t="shared" si="12"/>
        <v>36.309736057216945</v>
      </c>
      <c r="AA21" s="2">
        <f t="shared" si="13"/>
        <v>0.43472967844366339</v>
      </c>
      <c r="AB21" s="2">
        <f t="shared" si="14"/>
        <v>1.146623243912114</v>
      </c>
      <c r="AC21" s="2">
        <v>95</v>
      </c>
      <c r="AD21" s="2">
        <f t="shared" si="15"/>
        <v>0.38220774797070467</v>
      </c>
      <c r="AE21" s="2">
        <v>34.2044</v>
      </c>
      <c r="AF21" s="2">
        <f t="shared" si="16"/>
        <v>85.718585402558318</v>
      </c>
      <c r="AG21" s="2">
        <f t="shared" si="17"/>
        <v>0.21146189449089398</v>
      </c>
      <c r="AH21" s="2">
        <f t="shared" si="18"/>
        <v>0.4853481642608134</v>
      </c>
      <c r="AI21" s="2">
        <f t="shared" si="19"/>
        <v>1565325006.5</v>
      </c>
      <c r="AJ21" s="2">
        <f t="shared" si="20"/>
        <v>44325103.799999997</v>
      </c>
      <c r="AK21" s="2">
        <f t="shared" si="21"/>
        <v>44.325103799999994</v>
      </c>
      <c r="AL21" s="2" t="s">
        <v>304</v>
      </c>
      <c r="AM21" s="2" t="s">
        <v>133</v>
      </c>
      <c r="AN21" s="2" t="s">
        <v>305</v>
      </c>
      <c r="AO21" s="2" t="s">
        <v>306</v>
      </c>
      <c r="AP21" s="2" t="s">
        <v>307</v>
      </c>
      <c r="AQ21" s="2" t="s">
        <v>308</v>
      </c>
      <c r="AR21" s="2" t="s">
        <v>309</v>
      </c>
      <c r="AS21" s="2">
        <v>2</v>
      </c>
      <c r="AT21" s="2" t="s">
        <v>310</v>
      </c>
      <c r="AU21" s="2" t="s">
        <v>311</v>
      </c>
      <c r="AV21" s="2">
        <v>5</v>
      </c>
      <c r="AW21" s="5">
        <v>72</v>
      </c>
      <c r="AX21" s="5">
        <v>27</v>
      </c>
      <c r="AY21" s="2">
        <v>0</v>
      </c>
      <c r="AZ21" s="5">
        <v>0.1</v>
      </c>
      <c r="BA21" s="2">
        <v>0</v>
      </c>
      <c r="BB21" s="2">
        <v>0</v>
      </c>
      <c r="BC21" s="5">
        <v>0.3</v>
      </c>
      <c r="BD21" s="2">
        <v>0</v>
      </c>
      <c r="BE21" s="5">
        <v>0.3</v>
      </c>
      <c r="BF21" s="5">
        <v>0.4</v>
      </c>
      <c r="BG21" s="5">
        <v>0.1</v>
      </c>
      <c r="BH21" s="2">
        <v>0</v>
      </c>
      <c r="BI21" s="2">
        <v>0</v>
      </c>
      <c r="BJ21" s="5">
        <v>38.799999999999997</v>
      </c>
      <c r="BK21" s="5">
        <v>6</v>
      </c>
      <c r="BL21" s="5">
        <v>53.7</v>
      </c>
      <c r="BM21" s="2">
        <v>0</v>
      </c>
      <c r="BN21" s="5">
        <v>0.1</v>
      </c>
      <c r="BO21" s="5">
        <v>3758</v>
      </c>
      <c r="BP21" s="5">
        <v>1104</v>
      </c>
      <c r="BQ21" s="5">
        <v>2</v>
      </c>
      <c r="BR21" s="5">
        <v>1</v>
      </c>
      <c r="BS21" s="5">
        <v>0.09</v>
      </c>
      <c r="BT21" s="5">
        <v>0.03</v>
      </c>
      <c r="BU21" s="5">
        <v>6631</v>
      </c>
      <c r="BV21" s="5">
        <v>4</v>
      </c>
      <c r="BW21" s="5">
        <v>0.16</v>
      </c>
      <c r="BX21" s="5">
        <v>56245</v>
      </c>
      <c r="BY21" s="5">
        <v>1853</v>
      </c>
      <c r="BZ21" s="5">
        <v>32</v>
      </c>
      <c r="CA21" s="5">
        <v>1</v>
      </c>
      <c r="CB21" s="5">
        <v>1.9</v>
      </c>
      <c r="CC21" s="5">
        <v>7.0000000000000007E-2</v>
      </c>
      <c r="CD21" s="5">
        <v>1</v>
      </c>
      <c r="CE21" s="5">
        <v>1</v>
      </c>
      <c r="CF21" s="5">
        <v>66</v>
      </c>
      <c r="CG21" s="5">
        <v>37</v>
      </c>
      <c r="CH21" s="5">
        <v>19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5">
        <v>6</v>
      </c>
      <c r="CP21" s="5">
        <v>33</v>
      </c>
      <c r="CQ21" s="5">
        <v>8</v>
      </c>
      <c r="CR21" s="5">
        <v>29</v>
      </c>
      <c r="CS21" s="5">
        <v>1.8509999999999999E-2</v>
      </c>
      <c r="CT21" s="2">
        <v>0</v>
      </c>
      <c r="CU21" s="2" t="s">
        <v>134</v>
      </c>
    </row>
    <row r="22" spans="1:99" s="2" customFormat="1" x14ac:dyDescent="0.25">
      <c r="A22" s="2" t="s">
        <v>312</v>
      </c>
      <c r="C22" s="2" t="s">
        <v>313</v>
      </c>
      <c r="D22" s="2">
        <v>1955</v>
      </c>
      <c r="E22" s="2">
        <f t="shared" si="0"/>
        <v>60</v>
      </c>
      <c r="F22" s="2">
        <v>96</v>
      </c>
      <c r="G22" s="2">
        <v>154</v>
      </c>
      <c r="H22" s="2">
        <v>138000</v>
      </c>
      <c r="I22" s="2">
        <v>401650</v>
      </c>
      <c r="J22" s="2">
        <v>77371</v>
      </c>
      <c r="K22" s="2">
        <v>401650</v>
      </c>
      <c r="L22" s="2">
        <f t="shared" si="1"/>
        <v>17495833835</v>
      </c>
      <c r="M22" s="2">
        <v>8480</v>
      </c>
      <c r="N22" s="2">
        <f t="shared" si="2"/>
        <v>369388800</v>
      </c>
      <c r="O22" s="2">
        <f t="shared" si="3"/>
        <v>13.25</v>
      </c>
      <c r="P22" s="2">
        <f t="shared" si="4"/>
        <v>34317372.800000004</v>
      </c>
      <c r="Q22" s="2">
        <f t="shared" si="5"/>
        <v>34.317372800000001</v>
      </c>
      <c r="R22" s="2">
        <v>1150</v>
      </c>
      <c r="S22" s="2">
        <f t="shared" si="6"/>
        <v>2978.4884999999999</v>
      </c>
      <c r="T22" s="2">
        <f t="shared" si="7"/>
        <v>736000</v>
      </c>
      <c r="U22" s="2">
        <f t="shared" si="8"/>
        <v>32062000000</v>
      </c>
      <c r="V22" s="2">
        <v>41473.280486000003</v>
      </c>
      <c r="W22" s="2">
        <f t="shared" si="9"/>
        <v>12.641055892132801</v>
      </c>
      <c r="X22" s="2">
        <f t="shared" si="10"/>
        <v>7.854790484365485</v>
      </c>
      <c r="Y22" s="2">
        <f t="shared" si="11"/>
        <v>0.60872512340365037</v>
      </c>
      <c r="Z22" s="2">
        <f t="shared" si="12"/>
        <v>47.36427805878251</v>
      </c>
      <c r="AA22" s="2">
        <f t="shared" si="13"/>
        <v>0.13245642504692551</v>
      </c>
      <c r="AB22" s="2">
        <f t="shared" si="14"/>
        <v>1.4801336893369534</v>
      </c>
      <c r="AC22" s="2">
        <v>96</v>
      </c>
      <c r="AD22" s="2">
        <f t="shared" si="15"/>
        <v>0.49337789644565117</v>
      </c>
      <c r="AE22" s="2">
        <v>45.807899999999997</v>
      </c>
      <c r="AF22" s="2">
        <f t="shared" si="16"/>
        <v>86.79245283018868</v>
      </c>
      <c r="AG22" s="2">
        <f t="shared" si="17"/>
        <v>0.21840094281151051</v>
      </c>
      <c r="AH22" s="2">
        <f t="shared" si="18"/>
        <v>0.35958677478196588</v>
      </c>
      <c r="AI22" s="2">
        <f t="shared" si="19"/>
        <v>3370273022.9000001</v>
      </c>
      <c r="AJ22" s="2">
        <f t="shared" si="20"/>
        <v>95435581.079999998</v>
      </c>
      <c r="AK22" s="2">
        <f t="shared" si="21"/>
        <v>95.435581079999992</v>
      </c>
      <c r="AL22" s="2" t="s">
        <v>314</v>
      </c>
      <c r="AM22" s="2" t="s">
        <v>133</v>
      </c>
      <c r="AN22" s="2" t="s">
        <v>133</v>
      </c>
      <c r="AO22" s="2" t="s">
        <v>315</v>
      </c>
      <c r="AP22" s="2" t="s">
        <v>316</v>
      </c>
      <c r="AQ22" s="2" t="s">
        <v>317</v>
      </c>
      <c r="AR22" s="2" t="s">
        <v>318</v>
      </c>
      <c r="AS22" s="2">
        <v>2</v>
      </c>
      <c r="AT22" s="2" t="s">
        <v>319</v>
      </c>
      <c r="AU22" s="2" t="s">
        <v>320</v>
      </c>
      <c r="AV22" s="2">
        <v>5</v>
      </c>
      <c r="AW22" s="5">
        <v>74</v>
      </c>
      <c r="AX22" s="5">
        <v>25</v>
      </c>
      <c r="AY22" s="5">
        <v>1</v>
      </c>
      <c r="AZ22" s="5">
        <v>0.5</v>
      </c>
      <c r="BA22" s="5">
        <v>1</v>
      </c>
      <c r="BB22" s="2">
        <v>0</v>
      </c>
      <c r="BC22" s="5">
        <v>0.1</v>
      </c>
      <c r="BD22" s="2">
        <v>0</v>
      </c>
      <c r="BE22" s="5">
        <v>0.2</v>
      </c>
      <c r="BF22" s="5">
        <v>0.1</v>
      </c>
      <c r="BG22" s="2">
        <v>0</v>
      </c>
      <c r="BH22" s="2">
        <v>0</v>
      </c>
      <c r="BI22" s="5">
        <v>0.3</v>
      </c>
      <c r="BJ22" s="5">
        <v>61.6</v>
      </c>
      <c r="BK22" s="5">
        <v>5</v>
      </c>
      <c r="BL22" s="5">
        <v>30.9</v>
      </c>
      <c r="BM22" s="2">
        <v>0</v>
      </c>
      <c r="BN22" s="5">
        <v>0.2</v>
      </c>
      <c r="BO22" s="5">
        <v>6093</v>
      </c>
      <c r="BP22" s="5">
        <v>1767</v>
      </c>
      <c r="BQ22" s="5">
        <v>2</v>
      </c>
      <c r="BR22" s="5">
        <v>1</v>
      </c>
      <c r="BS22" s="5">
        <v>0.09</v>
      </c>
      <c r="BT22" s="5">
        <v>0.03</v>
      </c>
      <c r="BU22" s="5">
        <v>10909</v>
      </c>
      <c r="BV22" s="5">
        <v>4</v>
      </c>
      <c r="BW22" s="5">
        <v>0.16</v>
      </c>
      <c r="BX22" s="5">
        <v>45854</v>
      </c>
      <c r="BY22" s="5">
        <v>1392</v>
      </c>
      <c r="BZ22" s="5">
        <v>15</v>
      </c>
      <c r="CA22" s="2">
        <v>0</v>
      </c>
      <c r="CB22" s="5">
        <v>1.19</v>
      </c>
      <c r="CC22" s="5">
        <v>0.04</v>
      </c>
      <c r="CD22" s="5">
        <v>3</v>
      </c>
      <c r="CE22" s="5">
        <v>2</v>
      </c>
      <c r="CF22" s="5">
        <v>50</v>
      </c>
      <c r="CG22" s="5">
        <v>25</v>
      </c>
      <c r="CH22" s="5">
        <v>27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5">
        <v>13</v>
      </c>
      <c r="CP22" s="5">
        <v>54</v>
      </c>
      <c r="CQ22" s="5">
        <v>7</v>
      </c>
      <c r="CR22" s="5">
        <v>19</v>
      </c>
      <c r="CS22" s="5">
        <v>5.2839999999999998E-2</v>
      </c>
      <c r="CT22" s="5">
        <v>1.227E-2</v>
      </c>
      <c r="CU22" s="2" t="s">
        <v>134</v>
      </c>
    </row>
    <row r="23" spans="1:99" s="2" customFormat="1" x14ac:dyDescent="0.25">
      <c r="A23" s="2" t="s">
        <v>321</v>
      </c>
      <c r="B23" s="2" t="s">
        <v>322</v>
      </c>
      <c r="C23" s="2" t="s">
        <v>323</v>
      </c>
      <c r="D23" s="2">
        <v>1977</v>
      </c>
      <c r="E23" s="2">
        <f t="shared" si="0"/>
        <v>38</v>
      </c>
      <c r="F23" s="2">
        <v>116</v>
      </c>
      <c r="G23" s="2">
        <v>116</v>
      </c>
      <c r="H23" s="2">
        <v>53000</v>
      </c>
      <c r="I23" s="2">
        <v>368700</v>
      </c>
      <c r="J23" s="2">
        <v>110400</v>
      </c>
      <c r="K23" s="2">
        <v>368700</v>
      </c>
      <c r="L23" s="2">
        <f t="shared" si="1"/>
        <v>16060535130</v>
      </c>
      <c r="M23" s="2">
        <v>7000</v>
      </c>
      <c r="N23" s="2">
        <f t="shared" si="2"/>
        <v>304920000</v>
      </c>
      <c r="O23" s="2">
        <f t="shared" si="3"/>
        <v>10.9375</v>
      </c>
      <c r="P23" s="2">
        <f t="shared" si="4"/>
        <v>28328020</v>
      </c>
      <c r="Q23" s="2">
        <f t="shared" si="5"/>
        <v>28.328020000000002</v>
      </c>
      <c r="R23" s="2">
        <v>367</v>
      </c>
      <c r="S23" s="2">
        <f t="shared" si="6"/>
        <v>950.52632999999992</v>
      </c>
      <c r="T23" s="2">
        <f t="shared" si="7"/>
        <v>234880</v>
      </c>
      <c r="U23" s="2">
        <f t="shared" si="8"/>
        <v>10231960000</v>
      </c>
      <c r="V23" s="2">
        <v>253544.79453000001</v>
      </c>
      <c r="W23" s="2">
        <f t="shared" si="9"/>
        <v>77.280453372744006</v>
      </c>
      <c r="X23" s="2">
        <f t="shared" si="10"/>
        <v>48.019862815214822</v>
      </c>
      <c r="Y23" s="2">
        <f t="shared" si="11"/>
        <v>4.0959669359236877</v>
      </c>
      <c r="Z23" s="2">
        <f t="shared" si="12"/>
        <v>52.671307654466744</v>
      </c>
      <c r="AA23" s="2">
        <f t="shared" si="13"/>
        <v>0.567503410381339</v>
      </c>
      <c r="AB23" s="2">
        <f t="shared" si="14"/>
        <v>1.3621889910637952</v>
      </c>
      <c r="AC23" s="2">
        <v>116</v>
      </c>
      <c r="AD23" s="2">
        <f t="shared" si="15"/>
        <v>0.45406299702126501</v>
      </c>
      <c r="AE23" s="2">
        <v>98.621099999999998</v>
      </c>
      <c r="AF23" s="2">
        <f t="shared" si="16"/>
        <v>33.554285714285712</v>
      </c>
      <c r="AG23" s="2">
        <f t="shared" si="17"/>
        <v>0.26731700920424417</v>
      </c>
      <c r="AH23" s="2">
        <f t="shared" si="18"/>
        <v>0.20802476250767829</v>
      </c>
      <c r="AI23" s="2">
        <f t="shared" si="19"/>
        <v>4809012960</v>
      </c>
      <c r="AJ23" s="2">
        <f t="shared" si="20"/>
        <v>136176192</v>
      </c>
      <c r="AK23" s="2">
        <f t="shared" si="21"/>
        <v>136.17619199999999</v>
      </c>
      <c r="AL23" s="2" t="s">
        <v>324</v>
      </c>
      <c r="AM23" s="2" t="s">
        <v>133</v>
      </c>
      <c r="AN23" s="2" t="s">
        <v>325</v>
      </c>
      <c r="AO23" s="2" t="s">
        <v>326</v>
      </c>
      <c r="AP23" s="2" t="s">
        <v>327</v>
      </c>
      <c r="AQ23" s="2" t="s">
        <v>328</v>
      </c>
      <c r="AR23" s="2" t="s">
        <v>329</v>
      </c>
      <c r="AS23" s="2">
        <v>2</v>
      </c>
      <c r="AT23" s="2" t="s">
        <v>330</v>
      </c>
      <c r="AU23" s="2" t="s">
        <v>331</v>
      </c>
      <c r="AV23" s="2">
        <v>9</v>
      </c>
      <c r="AW23" s="5">
        <v>74</v>
      </c>
      <c r="AX23" s="5">
        <v>25</v>
      </c>
      <c r="AY23" s="5">
        <v>1</v>
      </c>
      <c r="AZ23" s="5">
        <v>3.5</v>
      </c>
      <c r="BA23" s="5">
        <v>1.5</v>
      </c>
      <c r="BB23" s="5">
        <v>0.3</v>
      </c>
      <c r="BC23" s="5">
        <v>0.2</v>
      </c>
      <c r="BD23" s="5">
        <v>0.1</v>
      </c>
      <c r="BE23" s="5">
        <v>0.4</v>
      </c>
      <c r="BF23" s="5">
        <v>10.6</v>
      </c>
      <c r="BG23" s="5">
        <v>0.1</v>
      </c>
      <c r="BH23" s="5">
        <v>2.2000000000000002</v>
      </c>
      <c r="BI23" s="5">
        <v>0.4</v>
      </c>
      <c r="BJ23" s="5">
        <v>28.2</v>
      </c>
      <c r="BK23" s="5">
        <v>26.8</v>
      </c>
      <c r="BL23" s="5">
        <v>25.7</v>
      </c>
      <c r="BM23" s="2">
        <v>0</v>
      </c>
      <c r="BN23" s="5">
        <v>0.1</v>
      </c>
      <c r="BO23" s="5">
        <v>18373</v>
      </c>
      <c r="BP23" s="5">
        <v>7781</v>
      </c>
      <c r="BQ23" s="5">
        <v>23</v>
      </c>
      <c r="BR23" s="5">
        <v>10</v>
      </c>
      <c r="BS23" s="5">
        <v>0.13</v>
      </c>
      <c r="BT23" s="5">
        <v>0.05</v>
      </c>
      <c r="BU23" s="5">
        <v>37741</v>
      </c>
      <c r="BV23" s="5">
        <v>48</v>
      </c>
      <c r="BW23" s="5">
        <v>0.26</v>
      </c>
      <c r="BX23" s="5">
        <v>343128</v>
      </c>
      <c r="BY23" s="5">
        <v>36571</v>
      </c>
      <c r="BZ23" s="5">
        <v>432</v>
      </c>
      <c r="CA23" s="5">
        <v>46</v>
      </c>
      <c r="CB23" s="5">
        <v>3.92</v>
      </c>
      <c r="CC23" s="5">
        <v>0.44</v>
      </c>
      <c r="CD23" s="5">
        <v>7</v>
      </c>
      <c r="CE23" s="5">
        <v>7</v>
      </c>
      <c r="CF23" s="5">
        <v>59</v>
      </c>
      <c r="CG23" s="5">
        <v>33</v>
      </c>
      <c r="CH23" s="5">
        <v>23</v>
      </c>
      <c r="CI23" s="5">
        <v>2</v>
      </c>
      <c r="CJ23" s="5">
        <v>5</v>
      </c>
      <c r="CK23" s="2">
        <v>0</v>
      </c>
      <c r="CL23" s="2">
        <v>0</v>
      </c>
      <c r="CM23" s="2">
        <v>0</v>
      </c>
      <c r="CN23" s="2">
        <v>0</v>
      </c>
      <c r="CO23" s="5">
        <v>3</v>
      </c>
      <c r="CP23" s="5">
        <v>24</v>
      </c>
      <c r="CQ23" s="5">
        <v>6</v>
      </c>
      <c r="CR23" s="5">
        <v>31</v>
      </c>
      <c r="CS23" s="5">
        <v>0.49951000000000001</v>
      </c>
      <c r="CT23" s="5">
        <v>0.12197</v>
      </c>
      <c r="CU23" s="2" t="s">
        <v>134</v>
      </c>
    </row>
    <row r="24" spans="1:99" s="2" customFormat="1" x14ac:dyDescent="0.25">
      <c r="A24" s="2" t="s">
        <v>332</v>
      </c>
      <c r="B24" s="2" t="s">
        <v>332</v>
      </c>
      <c r="C24" s="2" t="s">
        <v>333</v>
      </c>
      <c r="D24" s="2">
        <v>1981</v>
      </c>
      <c r="E24" s="2">
        <f t="shared" si="0"/>
        <v>34</v>
      </c>
      <c r="F24" s="2">
        <v>85</v>
      </c>
      <c r="G24" s="2">
        <v>99</v>
      </c>
      <c r="H24" s="2">
        <v>120800</v>
      </c>
      <c r="I24" s="2">
        <v>246882</v>
      </c>
      <c r="J24" s="2">
        <v>161928</v>
      </c>
      <c r="K24" s="2">
        <v>246882</v>
      </c>
      <c r="L24" s="2">
        <f t="shared" si="1"/>
        <v>10754155231.800001</v>
      </c>
      <c r="M24" s="2">
        <v>8400</v>
      </c>
      <c r="N24" s="2">
        <f t="shared" si="2"/>
        <v>365904000</v>
      </c>
      <c r="O24" s="2">
        <f t="shared" si="3"/>
        <v>13.125</v>
      </c>
      <c r="P24" s="2">
        <f t="shared" si="4"/>
        <v>33993624</v>
      </c>
      <c r="Q24" s="2">
        <f t="shared" si="5"/>
        <v>33.993624000000004</v>
      </c>
      <c r="R24" s="2">
        <v>234</v>
      </c>
      <c r="S24" s="2">
        <f t="shared" si="6"/>
        <v>606.05765999999994</v>
      </c>
      <c r="T24" s="2">
        <f t="shared" si="7"/>
        <v>149760</v>
      </c>
      <c r="U24" s="2">
        <f t="shared" si="8"/>
        <v>6523920000</v>
      </c>
      <c r="V24" s="2">
        <v>446651.25897000002</v>
      </c>
      <c r="W24" s="2">
        <f t="shared" si="9"/>
        <v>136.139303734056</v>
      </c>
      <c r="X24" s="2">
        <f t="shared" si="10"/>
        <v>84.59306854136419</v>
      </c>
      <c r="Y24" s="2">
        <f t="shared" si="11"/>
        <v>6.5868789618398376</v>
      </c>
      <c r="Z24" s="2">
        <f t="shared" si="12"/>
        <v>29.390646813918408</v>
      </c>
      <c r="AA24" s="2">
        <f t="shared" si="13"/>
        <v>0.68159981072792664</v>
      </c>
      <c r="AB24" s="2">
        <f t="shared" si="14"/>
        <v>1.037316946373591</v>
      </c>
      <c r="AC24" s="2">
        <v>85</v>
      </c>
      <c r="AD24" s="2">
        <f t="shared" si="15"/>
        <v>0.34577231545786363</v>
      </c>
      <c r="AE24" s="2">
        <v>19.599799999999998</v>
      </c>
      <c r="AF24" s="2">
        <f t="shared" si="16"/>
        <v>17.828571428571429</v>
      </c>
      <c r="AG24" s="2">
        <f t="shared" si="17"/>
        <v>0.13616673177174907</v>
      </c>
      <c r="AH24" s="2">
        <f t="shared" si="18"/>
        <v>0.17019366963722901</v>
      </c>
      <c r="AI24" s="2">
        <f t="shared" si="19"/>
        <v>7053567487.1999998</v>
      </c>
      <c r="AJ24" s="2">
        <f t="shared" si="20"/>
        <v>199734949.44</v>
      </c>
      <c r="AK24" s="2">
        <f t="shared" si="21"/>
        <v>199.73494944000001</v>
      </c>
      <c r="AL24" s="2" t="s">
        <v>334</v>
      </c>
      <c r="AM24" s="2" t="s">
        <v>133</v>
      </c>
      <c r="AN24" s="2" t="s">
        <v>133</v>
      </c>
      <c r="AO24" s="2" t="s">
        <v>335</v>
      </c>
      <c r="AP24" s="2" t="s">
        <v>336</v>
      </c>
      <c r="AQ24" s="2" t="s">
        <v>337</v>
      </c>
      <c r="AR24" s="2" t="s">
        <v>338</v>
      </c>
      <c r="AS24" s="2">
        <v>1</v>
      </c>
      <c r="AT24" s="2" t="s">
        <v>339</v>
      </c>
      <c r="AU24" s="2" t="s">
        <v>340</v>
      </c>
      <c r="AV24" s="2">
        <v>4</v>
      </c>
      <c r="AW24" s="5">
        <v>86</v>
      </c>
      <c r="AX24" s="5">
        <v>14</v>
      </c>
      <c r="AY24" s="2">
        <v>0</v>
      </c>
      <c r="AZ24" s="5">
        <v>1.2</v>
      </c>
      <c r="BA24" s="5">
        <v>1.2</v>
      </c>
      <c r="BB24" s="5">
        <v>0.1</v>
      </c>
      <c r="BC24" s="5">
        <v>0.1</v>
      </c>
      <c r="BD24" s="2">
        <v>0</v>
      </c>
      <c r="BE24" s="5">
        <v>0.2</v>
      </c>
      <c r="BF24" s="5">
        <v>1</v>
      </c>
      <c r="BG24" s="2">
        <v>0</v>
      </c>
      <c r="BH24" s="5">
        <v>0.1</v>
      </c>
      <c r="BI24" s="5">
        <v>3.1</v>
      </c>
      <c r="BJ24" s="5">
        <v>75</v>
      </c>
      <c r="BK24" s="5">
        <v>13.4</v>
      </c>
      <c r="BL24" s="5">
        <v>4.5999999999999996</v>
      </c>
      <c r="BM24" s="2">
        <v>0</v>
      </c>
      <c r="BN24" s="2">
        <v>0</v>
      </c>
      <c r="BO24" s="5">
        <v>3018</v>
      </c>
      <c r="BP24" s="5">
        <v>1029</v>
      </c>
      <c r="BQ24" s="5">
        <v>30</v>
      </c>
      <c r="BR24" s="5">
        <v>10</v>
      </c>
      <c r="BS24" s="5">
        <v>0.17</v>
      </c>
      <c r="BT24" s="5">
        <v>0.06</v>
      </c>
      <c r="BU24" s="5">
        <v>5983</v>
      </c>
      <c r="BV24" s="5">
        <v>60</v>
      </c>
      <c r="BW24" s="5">
        <v>0.33</v>
      </c>
      <c r="BX24" s="5">
        <v>25864</v>
      </c>
      <c r="BY24" s="5">
        <v>3674</v>
      </c>
      <c r="BZ24" s="5">
        <v>259</v>
      </c>
      <c r="CA24" s="5">
        <v>37</v>
      </c>
      <c r="CB24" s="5">
        <v>1.49</v>
      </c>
      <c r="CC24" s="5">
        <v>0.22</v>
      </c>
      <c r="CD24" s="5">
        <v>2</v>
      </c>
      <c r="CE24" s="5">
        <v>1</v>
      </c>
      <c r="CF24" s="5">
        <v>37</v>
      </c>
      <c r="CG24" s="5">
        <v>21</v>
      </c>
      <c r="CH24" s="5">
        <v>41</v>
      </c>
      <c r="CI24" s="2">
        <v>0</v>
      </c>
      <c r="CJ24" s="2">
        <v>0</v>
      </c>
      <c r="CK24" s="2">
        <v>0</v>
      </c>
      <c r="CL24" s="2">
        <v>0</v>
      </c>
      <c r="CM24" s="5">
        <v>1</v>
      </c>
      <c r="CN24" s="5">
        <v>2</v>
      </c>
      <c r="CO24" s="5">
        <v>14</v>
      </c>
      <c r="CP24" s="5">
        <v>62</v>
      </c>
      <c r="CQ24" s="5">
        <v>5</v>
      </c>
      <c r="CR24" s="5">
        <v>13</v>
      </c>
      <c r="CS24" s="5">
        <v>0.27995999999999999</v>
      </c>
      <c r="CT24" s="5">
        <v>2.4500000000000001E-2</v>
      </c>
      <c r="CU24" s="2" t="s">
        <v>134</v>
      </c>
    </row>
    <row r="25" spans="1:99" s="2" customFormat="1" x14ac:dyDescent="0.25">
      <c r="A25" s="2" t="s">
        <v>341</v>
      </c>
      <c r="B25" s="2" t="s">
        <v>341</v>
      </c>
      <c r="C25" s="2" t="s">
        <v>342</v>
      </c>
      <c r="D25" s="2">
        <v>1981</v>
      </c>
      <c r="E25" s="2">
        <f t="shared" si="0"/>
        <v>34</v>
      </c>
      <c r="F25" s="2">
        <v>78</v>
      </c>
      <c r="G25" s="2">
        <v>83</v>
      </c>
      <c r="H25" s="2">
        <v>36200</v>
      </c>
      <c r="I25" s="2">
        <v>39540</v>
      </c>
      <c r="J25" s="2">
        <v>26969</v>
      </c>
      <c r="K25" s="2">
        <v>39540</v>
      </c>
      <c r="L25" s="2">
        <f t="shared" si="1"/>
        <v>1722358446</v>
      </c>
      <c r="M25" s="2">
        <v>1192</v>
      </c>
      <c r="N25" s="2">
        <f t="shared" si="2"/>
        <v>51923520</v>
      </c>
      <c r="O25" s="2">
        <f t="shared" si="3"/>
        <v>1.8625</v>
      </c>
      <c r="P25" s="2">
        <f t="shared" si="4"/>
        <v>4823857.12</v>
      </c>
      <c r="Q25" s="2">
        <f t="shared" si="5"/>
        <v>4.8238571200000004</v>
      </c>
      <c r="R25" s="2">
        <v>37</v>
      </c>
      <c r="S25" s="2">
        <f t="shared" si="6"/>
        <v>95.829629999999995</v>
      </c>
      <c r="T25" s="2">
        <f t="shared" si="7"/>
        <v>23680</v>
      </c>
      <c r="U25" s="2">
        <f t="shared" si="8"/>
        <v>1031560000</v>
      </c>
      <c r="V25" s="2">
        <v>119860.23772999999</v>
      </c>
      <c r="W25" s="2">
        <f t="shared" si="9"/>
        <v>36.533400460103998</v>
      </c>
      <c r="X25" s="2">
        <f t="shared" si="10"/>
        <v>22.70080986463562</v>
      </c>
      <c r="Y25" s="2">
        <f t="shared" si="11"/>
        <v>4.6923216081119641</v>
      </c>
      <c r="Z25" s="2">
        <f t="shared" si="12"/>
        <v>33.171064789136018</v>
      </c>
      <c r="AA25" s="2">
        <f t="shared" si="13"/>
        <v>1.0982295928618788</v>
      </c>
      <c r="AB25" s="2">
        <f t="shared" si="14"/>
        <v>1.2758101841975393</v>
      </c>
      <c r="AC25" s="2">
        <v>78</v>
      </c>
      <c r="AD25" s="2">
        <f t="shared" si="15"/>
        <v>0.42527006139917972</v>
      </c>
      <c r="AE25" s="2">
        <v>50.128100000000003</v>
      </c>
      <c r="AF25" s="2">
        <f t="shared" si="16"/>
        <v>19.865771812080538</v>
      </c>
      <c r="AG25" s="2">
        <f t="shared" si="17"/>
        <v>0.40796489850518708</v>
      </c>
      <c r="AH25" s="2">
        <f t="shared" si="18"/>
        <v>0.14500984234157968</v>
      </c>
      <c r="AI25" s="2">
        <f t="shared" si="19"/>
        <v>1174766943.1000001</v>
      </c>
      <c r="AJ25" s="2">
        <f t="shared" si="20"/>
        <v>33265722.120000001</v>
      </c>
      <c r="AK25" s="2">
        <f t="shared" si="21"/>
        <v>33.26572212</v>
      </c>
      <c r="AL25" s="2" t="s">
        <v>343</v>
      </c>
      <c r="AM25" s="2" t="s">
        <v>133</v>
      </c>
      <c r="AN25" s="2" t="s">
        <v>344</v>
      </c>
      <c r="AO25" s="2" t="s">
        <v>345</v>
      </c>
      <c r="AP25" s="2" t="s">
        <v>346</v>
      </c>
      <c r="AQ25" s="2" t="s">
        <v>347</v>
      </c>
      <c r="AR25" s="2" t="s">
        <v>207</v>
      </c>
      <c r="AS25" s="2">
        <v>1</v>
      </c>
      <c r="AT25" s="2" t="s">
        <v>348</v>
      </c>
      <c r="AU25" s="2" t="s">
        <v>349</v>
      </c>
      <c r="AV25" s="2">
        <v>9</v>
      </c>
      <c r="AW25" s="5">
        <v>69</v>
      </c>
      <c r="AX25" s="5">
        <v>31</v>
      </c>
      <c r="AY25" s="2">
        <v>0</v>
      </c>
      <c r="AZ25" s="5">
        <v>3.3</v>
      </c>
      <c r="BA25" s="5">
        <v>3.4</v>
      </c>
      <c r="BB25" s="2">
        <v>0</v>
      </c>
      <c r="BC25" s="5">
        <v>0.1</v>
      </c>
      <c r="BD25" s="2">
        <v>0</v>
      </c>
      <c r="BE25" s="5">
        <v>0.2</v>
      </c>
      <c r="BF25" s="5">
        <v>10.5</v>
      </c>
      <c r="BG25" s="5">
        <v>0.6</v>
      </c>
      <c r="BH25" s="5">
        <v>1.2</v>
      </c>
      <c r="BI25" s="5">
        <v>1.2</v>
      </c>
      <c r="BJ25" s="5">
        <v>14.9</v>
      </c>
      <c r="BK25" s="5">
        <v>46.1</v>
      </c>
      <c r="BL25" s="5">
        <v>18.5</v>
      </c>
      <c r="BM25" s="2">
        <v>0</v>
      </c>
      <c r="BN25" s="5">
        <v>0.1</v>
      </c>
      <c r="BO25" s="5">
        <v>6486</v>
      </c>
      <c r="BP25" s="5">
        <v>2653</v>
      </c>
      <c r="BQ25" s="5">
        <v>28</v>
      </c>
      <c r="BR25" s="5">
        <v>12</v>
      </c>
      <c r="BS25" s="5">
        <v>0.13</v>
      </c>
      <c r="BT25" s="5">
        <v>0.05</v>
      </c>
      <c r="BU25" s="5">
        <v>13095</v>
      </c>
      <c r="BV25" s="5">
        <v>57</v>
      </c>
      <c r="BW25" s="5">
        <v>0.27</v>
      </c>
      <c r="BX25" s="5">
        <v>103934</v>
      </c>
      <c r="BY25" s="5">
        <v>3549</v>
      </c>
      <c r="BZ25" s="5">
        <v>456</v>
      </c>
      <c r="CA25" s="5">
        <v>16</v>
      </c>
      <c r="CB25" s="5">
        <v>2.35</v>
      </c>
      <c r="CC25" s="5">
        <v>0.09</v>
      </c>
      <c r="CD25" s="5">
        <v>2</v>
      </c>
      <c r="CE25" s="5">
        <v>3</v>
      </c>
      <c r="CF25" s="5">
        <v>60</v>
      </c>
      <c r="CG25" s="5">
        <v>35</v>
      </c>
      <c r="CH25" s="5">
        <v>23</v>
      </c>
      <c r="CI25" s="5">
        <v>2</v>
      </c>
      <c r="CJ25" s="5">
        <v>4</v>
      </c>
      <c r="CK25" s="2">
        <v>0</v>
      </c>
      <c r="CL25" s="2">
        <v>0</v>
      </c>
      <c r="CM25" s="2">
        <v>0</v>
      </c>
      <c r="CN25" s="5">
        <v>1</v>
      </c>
      <c r="CO25" s="5">
        <v>1</v>
      </c>
      <c r="CP25" s="5">
        <v>10</v>
      </c>
      <c r="CQ25" s="5">
        <v>10</v>
      </c>
      <c r="CR25" s="5">
        <v>48</v>
      </c>
      <c r="CS25" s="5">
        <v>0.40782000000000002</v>
      </c>
      <c r="CT25" s="5">
        <v>4.2860000000000002E-2</v>
      </c>
      <c r="CU25" s="2" t="s">
        <v>134</v>
      </c>
    </row>
    <row r="26" spans="1:99" s="2" customFormat="1" x14ac:dyDescent="0.25">
      <c r="A26" s="2" t="s">
        <v>350</v>
      </c>
      <c r="C26" s="2" t="s">
        <v>351</v>
      </c>
      <c r="F26" s="2">
        <v>0</v>
      </c>
      <c r="G26" s="2">
        <v>38</v>
      </c>
      <c r="H26" s="2">
        <v>24150</v>
      </c>
      <c r="I26" s="2">
        <v>8650</v>
      </c>
      <c r="J26" s="2">
        <v>0</v>
      </c>
      <c r="K26" s="2">
        <v>8650</v>
      </c>
      <c r="L26" s="2">
        <f t="shared" si="1"/>
        <v>376793135</v>
      </c>
      <c r="M26" s="2">
        <v>256</v>
      </c>
      <c r="N26" s="2">
        <f t="shared" si="2"/>
        <v>11151360</v>
      </c>
      <c r="O26" s="2">
        <f t="shared" si="3"/>
        <v>0.4</v>
      </c>
      <c r="P26" s="2">
        <f t="shared" si="4"/>
        <v>1035996.16</v>
      </c>
      <c r="Q26" s="2">
        <f t="shared" si="5"/>
        <v>1.0359961600000001</v>
      </c>
      <c r="R26" s="2">
        <v>37.18</v>
      </c>
      <c r="S26" s="2">
        <f t="shared" si="6"/>
        <v>96.295828199999988</v>
      </c>
      <c r="T26" s="2">
        <f t="shared" si="7"/>
        <v>23795.200000000001</v>
      </c>
      <c r="U26" s="2">
        <f t="shared" si="8"/>
        <v>1036578400</v>
      </c>
      <c r="V26" s="2">
        <v>44984.773123999999</v>
      </c>
      <c r="W26" s="2">
        <f t="shared" si="9"/>
        <v>13.711358848195198</v>
      </c>
      <c r="X26" s="2">
        <f t="shared" si="10"/>
        <v>8.5198461210468555</v>
      </c>
      <c r="Y26" s="2">
        <f t="shared" si="11"/>
        <v>3.8001112894635662</v>
      </c>
      <c r="Z26" s="2">
        <f t="shared" si="12"/>
        <v>33.788984930985997</v>
      </c>
      <c r="AA26" s="2" t="e">
        <f t="shared" si="13"/>
        <v>#DIV/0!</v>
      </c>
      <c r="AB26" s="2" t="e">
        <f t="shared" si="14"/>
        <v>#DIV/0!</v>
      </c>
      <c r="AC26" s="2">
        <v>0</v>
      </c>
      <c r="AD26" s="2" t="e">
        <f t="shared" si="15"/>
        <v>#DIV/0!</v>
      </c>
      <c r="AE26" s="2">
        <v>25.1998</v>
      </c>
      <c r="AF26" s="2">
        <f t="shared" si="16"/>
        <v>92.95</v>
      </c>
      <c r="AG26" s="2">
        <f t="shared" si="17"/>
        <v>0.8967196268162928</v>
      </c>
      <c r="AH26" s="2" t="e">
        <f t="shared" si="18"/>
        <v>#DIV/0!</v>
      </c>
      <c r="AI26" s="2">
        <f t="shared" si="19"/>
        <v>0</v>
      </c>
      <c r="AJ26" s="2">
        <f t="shared" si="20"/>
        <v>0</v>
      </c>
      <c r="AK26" s="2">
        <f t="shared" si="21"/>
        <v>0</v>
      </c>
      <c r="AL26" s="2" t="s">
        <v>352</v>
      </c>
      <c r="AM26" s="2" t="s">
        <v>133</v>
      </c>
      <c r="AN26" s="2" t="s">
        <v>353</v>
      </c>
      <c r="AO26" s="2" t="s">
        <v>354</v>
      </c>
      <c r="AP26" s="2" t="s">
        <v>355</v>
      </c>
      <c r="AQ26" s="2" t="s">
        <v>337</v>
      </c>
      <c r="AR26" s="2" t="s">
        <v>356</v>
      </c>
      <c r="AS26" s="2">
        <v>1</v>
      </c>
      <c r="AT26" s="2" t="s">
        <v>357</v>
      </c>
      <c r="AU26" s="2" t="s">
        <v>358</v>
      </c>
      <c r="AV26" s="2">
        <v>5</v>
      </c>
      <c r="AW26" s="5">
        <v>99</v>
      </c>
      <c r="AX26" s="5">
        <v>1</v>
      </c>
      <c r="AY26" s="2">
        <v>0</v>
      </c>
      <c r="AZ26" s="5">
        <v>1.6</v>
      </c>
      <c r="BA26" s="5">
        <v>0.7</v>
      </c>
      <c r="BB26" s="5">
        <v>1.1000000000000001</v>
      </c>
      <c r="BC26" s="5">
        <v>1.2</v>
      </c>
      <c r="BD26" s="5">
        <v>0.4</v>
      </c>
      <c r="BE26" s="5">
        <v>0.8</v>
      </c>
      <c r="BF26" s="5">
        <v>0.6</v>
      </c>
      <c r="BG26" s="2">
        <v>0</v>
      </c>
      <c r="BH26" s="5">
        <v>0.1</v>
      </c>
      <c r="BI26" s="5">
        <v>1.1000000000000001</v>
      </c>
      <c r="BJ26" s="5">
        <v>44.1</v>
      </c>
      <c r="BK26" s="5">
        <v>19</v>
      </c>
      <c r="BL26" s="5">
        <v>29</v>
      </c>
      <c r="BM26" s="2">
        <v>0</v>
      </c>
      <c r="BN26" s="5">
        <v>0.3</v>
      </c>
      <c r="BO26" s="5">
        <v>7824</v>
      </c>
      <c r="BP26" s="5">
        <v>971</v>
      </c>
      <c r="BQ26" s="5">
        <v>67</v>
      </c>
      <c r="BR26" s="5">
        <v>8</v>
      </c>
      <c r="BS26" s="5">
        <v>0.47</v>
      </c>
      <c r="BT26" s="5">
        <v>0.06</v>
      </c>
      <c r="BU26" s="5">
        <v>10469</v>
      </c>
      <c r="BV26" s="5">
        <v>90</v>
      </c>
      <c r="BW26" s="5">
        <v>0.63</v>
      </c>
      <c r="BX26" s="5">
        <v>48588</v>
      </c>
      <c r="BY26" s="5">
        <v>5904</v>
      </c>
      <c r="BZ26" s="5">
        <v>419</v>
      </c>
      <c r="CA26" s="5">
        <v>51</v>
      </c>
      <c r="CB26" s="5">
        <v>2.19</v>
      </c>
      <c r="CC26" s="5">
        <v>0.28000000000000003</v>
      </c>
      <c r="CD26" s="5">
        <v>18</v>
      </c>
      <c r="CE26" s="5">
        <v>17</v>
      </c>
      <c r="CF26" s="5">
        <v>52</v>
      </c>
      <c r="CG26" s="5">
        <v>38</v>
      </c>
      <c r="CH26" s="5">
        <v>19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5">
        <v>4</v>
      </c>
      <c r="CP26" s="5">
        <v>24</v>
      </c>
      <c r="CQ26" s="5">
        <v>6</v>
      </c>
      <c r="CR26" s="5">
        <v>21</v>
      </c>
      <c r="CS26" s="5">
        <v>0.49554999999999999</v>
      </c>
      <c r="CT26" s="5">
        <v>0.16927</v>
      </c>
      <c r="CU26" s="2" t="s">
        <v>359</v>
      </c>
    </row>
    <row r="27" spans="1:99" s="2" customFormat="1" x14ac:dyDescent="0.25">
      <c r="A27" s="2" t="s">
        <v>360</v>
      </c>
      <c r="B27" s="2" t="s">
        <v>361</v>
      </c>
      <c r="C27" s="2" t="s">
        <v>362</v>
      </c>
      <c r="D27" s="2">
        <v>1934</v>
      </c>
      <c r="E27" s="2">
        <f t="shared" ref="E27:E43" si="22">2015-D27</f>
        <v>81</v>
      </c>
      <c r="F27" s="2">
        <v>55</v>
      </c>
      <c r="G27" s="2">
        <v>75</v>
      </c>
      <c r="H27" s="2">
        <v>26000</v>
      </c>
      <c r="I27" s="2">
        <v>7660</v>
      </c>
      <c r="J27" s="2">
        <v>7660</v>
      </c>
      <c r="K27" s="2">
        <v>7660</v>
      </c>
      <c r="L27" s="2">
        <f t="shared" si="1"/>
        <v>333668834</v>
      </c>
      <c r="M27" s="2">
        <v>282</v>
      </c>
      <c r="N27" s="2">
        <f t="shared" si="2"/>
        <v>12283920</v>
      </c>
      <c r="O27" s="2">
        <f t="shared" si="3"/>
        <v>0.44062500000000004</v>
      </c>
      <c r="P27" s="2">
        <f t="shared" si="4"/>
        <v>1141214.52</v>
      </c>
      <c r="Q27" s="2">
        <f t="shared" si="5"/>
        <v>1.1412145200000001</v>
      </c>
      <c r="R27" s="2">
        <v>0</v>
      </c>
      <c r="S27" s="2">
        <f t="shared" si="6"/>
        <v>0</v>
      </c>
      <c r="T27" s="2">
        <f t="shared" si="7"/>
        <v>0</v>
      </c>
      <c r="U27" s="2">
        <f t="shared" si="8"/>
        <v>0</v>
      </c>
      <c r="V27" s="2">
        <v>29153.366024999999</v>
      </c>
      <c r="W27" s="2">
        <f t="shared" si="9"/>
        <v>8.8859459644199994</v>
      </c>
      <c r="X27" s="2">
        <f t="shared" si="10"/>
        <v>5.5214726049388503</v>
      </c>
      <c r="Y27" s="2">
        <f t="shared" si="11"/>
        <v>2.3464695067789498</v>
      </c>
      <c r="Z27" s="2">
        <f t="shared" si="12"/>
        <v>27.163058209431519</v>
      </c>
      <c r="AA27" s="2">
        <f t="shared" si="13"/>
        <v>0.94046532174650987</v>
      </c>
      <c r="AB27" s="2">
        <f t="shared" si="14"/>
        <v>1.4816213568780829</v>
      </c>
      <c r="AC27" s="2">
        <v>55</v>
      </c>
      <c r="AD27" s="2">
        <f t="shared" si="15"/>
        <v>0.49387378562602763</v>
      </c>
      <c r="AE27" s="2">
        <v>9.7905999999999995</v>
      </c>
      <c r="AF27" s="2">
        <f t="shared" si="16"/>
        <v>0</v>
      </c>
      <c r="AG27" s="2">
        <f t="shared" si="17"/>
        <v>0.68684006883701909</v>
      </c>
      <c r="AH27" s="2">
        <f t="shared" si="18"/>
        <v>0.12078316535246263</v>
      </c>
      <c r="AI27" s="2">
        <f t="shared" si="19"/>
        <v>333668834</v>
      </c>
      <c r="AJ27" s="2">
        <f t="shared" si="20"/>
        <v>9448456.8000000007</v>
      </c>
      <c r="AK27" s="2">
        <f t="shared" si="21"/>
        <v>9.4484568000000007</v>
      </c>
      <c r="AL27" s="2" t="s">
        <v>363</v>
      </c>
      <c r="AM27" s="2" t="s">
        <v>133</v>
      </c>
      <c r="AN27" s="2" t="s">
        <v>364</v>
      </c>
      <c r="AO27" s="2" t="s">
        <v>365</v>
      </c>
      <c r="AP27" s="2" t="s">
        <v>366</v>
      </c>
      <c r="AQ27" s="2" t="s">
        <v>367</v>
      </c>
      <c r="AR27" s="2" t="s">
        <v>368</v>
      </c>
      <c r="AS27" s="2">
        <v>1</v>
      </c>
      <c r="AT27" s="2" t="s">
        <v>369</v>
      </c>
      <c r="AU27" s="2" t="s">
        <v>370</v>
      </c>
      <c r="AV27" s="2">
        <v>4</v>
      </c>
      <c r="AW27" s="5">
        <v>50</v>
      </c>
      <c r="AX27" s="5">
        <v>48</v>
      </c>
      <c r="AY27" s="5">
        <v>2</v>
      </c>
      <c r="AZ27" s="5">
        <v>0.3</v>
      </c>
      <c r="BA27" s="5">
        <v>0.5</v>
      </c>
      <c r="BB27" s="2">
        <v>0</v>
      </c>
      <c r="BC27" s="5">
        <v>0.1</v>
      </c>
      <c r="BD27" s="2">
        <v>0</v>
      </c>
      <c r="BE27" s="5">
        <v>0.1</v>
      </c>
      <c r="BF27" s="5">
        <v>0.1</v>
      </c>
      <c r="BG27" s="2">
        <v>0</v>
      </c>
      <c r="BH27" s="2">
        <v>0</v>
      </c>
      <c r="BI27" s="5">
        <v>0.7</v>
      </c>
      <c r="BJ27" s="5">
        <v>64.5</v>
      </c>
      <c r="BK27" s="5">
        <v>0.7</v>
      </c>
      <c r="BL27" s="5">
        <v>32.799999999999997</v>
      </c>
      <c r="BM27" s="2">
        <v>0</v>
      </c>
      <c r="BN27" s="5">
        <v>0.2</v>
      </c>
      <c r="BO27" s="5">
        <v>807</v>
      </c>
      <c r="BP27" s="5">
        <v>1033</v>
      </c>
      <c r="BQ27" s="5">
        <v>1</v>
      </c>
      <c r="BR27" s="5">
        <v>1</v>
      </c>
      <c r="BS27" s="5">
        <v>0.04</v>
      </c>
      <c r="BT27" s="5">
        <v>0.06</v>
      </c>
      <c r="BU27" s="5">
        <v>2370</v>
      </c>
      <c r="BV27" s="5">
        <v>3</v>
      </c>
      <c r="BW27" s="5">
        <v>0.13</v>
      </c>
      <c r="BX27" s="5">
        <v>28726</v>
      </c>
      <c r="BY27" s="5">
        <v>2177</v>
      </c>
      <c r="BZ27" s="5">
        <v>36</v>
      </c>
      <c r="CA27" s="5">
        <v>3</v>
      </c>
      <c r="CB27" s="5">
        <v>3.29</v>
      </c>
      <c r="CC27" s="5">
        <v>0.26</v>
      </c>
      <c r="CD27" s="5">
        <v>2</v>
      </c>
      <c r="CE27" s="5">
        <v>1</v>
      </c>
      <c r="CF27" s="5">
        <v>38</v>
      </c>
      <c r="CG27" s="5">
        <v>15</v>
      </c>
      <c r="CH27" s="5">
        <v>31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5">
        <v>15</v>
      </c>
      <c r="CP27" s="5">
        <v>54</v>
      </c>
      <c r="CQ27" s="5">
        <v>13</v>
      </c>
      <c r="CR27" s="5">
        <v>30</v>
      </c>
      <c r="CS27" s="5">
        <v>4.6899999999999997E-2</v>
      </c>
      <c r="CT27" s="5">
        <v>1.1950000000000001E-2</v>
      </c>
      <c r="CU27" s="2" t="s">
        <v>359</v>
      </c>
    </row>
    <row r="28" spans="1:99" s="2" customFormat="1" x14ac:dyDescent="0.25">
      <c r="A28" s="2" t="s">
        <v>371</v>
      </c>
      <c r="B28" s="2" t="s">
        <v>372</v>
      </c>
      <c r="C28" s="2" t="s">
        <v>373</v>
      </c>
      <c r="D28" s="2">
        <v>1971</v>
      </c>
      <c r="E28" s="2">
        <f t="shared" si="22"/>
        <v>44</v>
      </c>
      <c r="F28" s="2">
        <v>61</v>
      </c>
      <c r="G28" s="2">
        <v>76</v>
      </c>
      <c r="H28" s="2">
        <v>0</v>
      </c>
      <c r="I28" s="2">
        <v>85000</v>
      </c>
      <c r="J28" s="2">
        <v>40000</v>
      </c>
      <c r="K28" s="2">
        <v>85000</v>
      </c>
      <c r="L28" s="2">
        <f t="shared" si="1"/>
        <v>3702591500</v>
      </c>
      <c r="M28" s="2">
        <v>2600</v>
      </c>
      <c r="N28" s="2">
        <f t="shared" si="2"/>
        <v>113256000</v>
      </c>
      <c r="O28" s="2">
        <f t="shared" si="3"/>
        <v>4.0625</v>
      </c>
      <c r="P28" s="2">
        <f t="shared" si="4"/>
        <v>10521836</v>
      </c>
      <c r="Q28" s="2">
        <f t="shared" si="5"/>
        <v>10.521836</v>
      </c>
      <c r="R28" s="2">
        <v>57.5</v>
      </c>
      <c r="S28" s="2">
        <f t="shared" si="6"/>
        <v>148.92442499999999</v>
      </c>
      <c r="T28" s="2">
        <f t="shared" si="7"/>
        <v>36800</v>
      </c>
      <c r="U28" s="2">
        <f t="shared" si="8"/>
        <v>1603100000</v>
      </c>
      <c r="W28" s="2">
        <f t="shared" si="9"/>
        <v>0</v>
      </c>
      <c r="X28" s="2">
        <f t="shared" si="10"/>
        <v>0</v>
      </c>
      <c r="Y28" s="2">
        <f t="shared" si="11"/>
        <v>0</v>
      </c>
      <c r="Z28" s="2">
        <f t="shared" si="12"/>
        <v>32.692232641096275</v>
      </c>
      <c r="AA28" s="2">
        <f t="shared" si="13"/>
        <v>0</v>
      </c>
      <c r="AB28" s="2">
        <f t="shared" si="14"/>
        <v>1.6078147200539152</v>
      </c>
      <c r="AC28" s="2">
        <v>61</v>
      </c>
      <c r="AD28" s="2">
        <f t="shared" si="15"/>
        <v>0.53593824001797175</v>
      </c>
      <c r="AE28" s="2" t="s">
        <v>133</v>
      </c>
      <c r="AF28" s="2">
        <f t="shared" si="16"/>
        <v>14.153846153846153</v>
      </c>
      <c r="AG28" s="2">
        <f t="shared" si="17"/>
        <v>0.27224469117293359</v>
      </c>
      <c r="AH28" s="2">
        <f t="shared" si="18"/>
        <v>0.21325509939358564</v>
      </c>
      <c r="AI28" s="2">
        <f t="shared" si="19"/>
        <v>1742396000</v>
      </c>
      <c r="AJ28" s="2">
        <f t="shared" si="20"/>
        <v>49339200</v>
      </c>
      <c r="AK28" s="2">
        <f t="shared" si="21"/>
        <v>49.339199999999998</v>
      </c>
      <c r="AL28" s="2" t="s">
        <v>133</v>
      </c>
      <c r="AM28" s="2" t="s">
        <v>133</v>
      </c>
      <c r="AN28" s="2" t="s">
        <v>133</v>
      </c>
      <c r="AO28" s="2" t="s">
        <v>133</v>
      </c>
      <c r="AP28" s="2" t="s">
        <v>133</v>
      </c>
      <c r="AQ28" s="2" t="s">
        <v>133</v>
      </c>
      <c r="AR28" s="2" t="s">
        <v>133</v>
      </c>
      <c r="AS28" s="2">
        <v>0</v>
      </c>
      <c r="AT28" s="2" t="s">
        <v>133</v>
      </c>
      <c r="AU28" s="2" t="s">
        <v>133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 t="s">
        <v>134</v>
      </c>
    </row>
    <row r="29" spans="1:99" s="2" customFormat="1" x14ac:dyDescent="0.25">
      <c r="A29" s="2" t="s">
        <v>374</v>
      </c>
      <c r="B29" s="2" t="s">
        <v>375</v>
      </c>
      <c r="C29" s="2" t="s">
        <v>376</v>
      </c>
      <c r="D29" s="2">
        <v>1965</v>
      </c>
      <c r="E29" s="2">
        <f t="shared" si="22"/>
        <v>50</v>
      </c>
      <c r="F29" s="2">
        <v>73</v>
      </c>
      <c r="G29" s="2">
        <v>76</v>
      </c>
      <c r="H29" s="2">
        <v>6200</v>
      </c>
      <c r="I29" s="2">
        <v>16020</v>
      </c>
      <c r="J29" s="2">
        <v>9572</v>
      </c>
      <c r="K29" s="2">
        <v>16020</v>
      </c>
      <c r="L29" s="2">
        <f t="shared" si="1"/>
        <v>697829598</v>
      </c>
      <c r="M29" s="2">
        <v>473</v>
      </c>
      <c r="N29" s="2">
        <f t="shared" si="2"/>
        <v>20603880</v>
      </c>
      <c r="O29" s="2">
        <f t="shared" si="3"/>
        <v>0.73906250000000007</v>
      </c>
      <c r="P29" s="2">
        <f t="shared" si="4"/>
        <v>1914164.78</v>
      </c>
      <c r="Q29" s="2">
        <f t="shared" si="5"/>
        <v>1.9141647800000001</v>
      </c>
      <c r="R29" s="2">
        <v>0</v>
      </c>
      <c r="S29" s="2">
        <f t="shared" si="6"/>
        <v>0</v>
      </c>
      <c r="T29" s="2">
        <f t="shared" si="7"/>
        <v>0</v>
      </c>
      <c r="U29" s="2">
        <f t="shared" si="8"/>
        <v>0</v>
      </c>
      <c r="V29" s="2">
        <v>66951.734645000004</v>
      </c>
      <c r="W29" s="2">
        <f t="shared" si="9"/>
        <v>20.406888719796001</v>
      </c>
      <c r="X29" s="2">
        <f t="shared" si="10"/>
        <v>12.680256831355132</v>
      </c>
      <c r="Y29" s="2">
        <f t="shared" si="11"/>
        <v>4.1608496860574533</v>
      </c>
      <c r="Z29" s="2">
        <f t="shared" si="12"/>
        <v>33.868844023552846</v>
      </c>
      <c r="AA29" s="2">
        <f t="shared" si="13"/>
        <v>1.7283909920154152</v>
      </c>
      <c r="AB29" s="2">
        <f t="shared" si="14"/>
        <v>1.3918703023377883</v>
      </c>
      <c r="AC29" s="2">
        <v>73</v>
      </c>
      <c r="AD29" s="2">
        <f t="shared" si="15"/>
        <v>0.4639567674459294</v>
      </c>
      <c r="AE29" s="2">
        <v>57.028399999999998</v>
      </c>
      <c r="AF29" s="2">
        <f t="shared" si="16"/>
        <v>0</v>
      </c>
      <c r="AG29" s="2">
        <f t="shared" si="17"/>
        <v>0.66125857451929604</v>
      </c>
      <c r="AH29" s="2">
        <f t="shared" si="18"/>
        <v>0.16212295800759588</v>
      </c>
      <c r="AI29" s="2">
        <f t="shared" si="19"/>
        <v>416955362.80000001</v>
      </c>
      <c r="AJ29" s="2">
        <f t="shared" si="20"/>
        <v>11806870.560000001</v>
      </c>
      <c r="AK29" s="2">
        <f t="shared" si="21"/>
        <v>11.80687056</v>
      </c>
      <c r="AL29" s="2" t="s">
        <v>238</v>
      </c>
      <c r="AM29" s="2" t="s">
        <v>133</v>
      </c>
      <c r="AN29" s="2" t="s">
        <v>133</v>
      </c>
      <c r="AO29" s="2" t="s">
        <v>377</v>
      </c>
      <c r="AP29" s="2" t="s">
        <v>378</v>
      </c>
      <c r="AQ29" s="2" t="s">
        <v>379</v>
      </c>
      <c r="AR29" s="2" t="s">
        <v>380</v>
      </c>
      <c r="AS29" s="2">
        <v>1</v>
      </c>
      <c r="AT29" s="2" t="s">
        <v>381</v>
      </c>
      <c r="AU29" s="2" t="s">
        <v>382</v>
      </c>
      <c r="AV29" s="2">
        <v>9</v>
      </c>
      <c r="AW29" s="5">
        <v>78</v>
      </c>
      <c r="AX29" s="5">
        <v>21</v>
      </c>
      <c r="AY29" s="5">
        <v>1</v>
      </c>
      <c r="AZ29" s="5">
        <v>1.3</v>
      </c>
      <c r="BA29" s="5">
        <v>1.3</v>
      </c>
      <c r="BB29" s="2">
        <v>0</v>
      </c>
      <c r="BC29" s="2">
        <v>0</v>
      </c>
      <c r="BD29" s="2">
        <v>0</v>
      </c>
      <c r="BE29" s="2">
        <v>0</v>
      </c>
      <c r="BF29" s="5">
        <v>26.2</v>
      </c>
      <c r="BG29" s="5">
        <v>0.3</v>
      </c>
      <c r="BH29" s="5">
        <v>1.1000000000000001</v>
      </c>
      <c r="BI29" s="5">
        <v>9.9</v>
      </c>
      <c r="BJ29" s="5">
        <v>29.7</v>
      </c>
      <c r="BK29" s="5">
        <v>24.3</v>
      </c>
      <c r="BL29" s="5">
        <v>5.3</v>
      </c>
      <c r="BM29" s="2">
        <v>0</v>
      </c>
      <c r="BN29" s="5">
        <v>0.6</v>
      </c>
      <c r="BO29" s="5">
        <v>8385</v>
      </c>
      <c r="BP29" s="5">
        <v>3362</v>
      </c>
      <c r="BQ29" s="5">
        <v>30</v>
      </c>
      <c r="BR29" s="5">
        <v>12</v>
      </c>
      <c r="BS29" s="5">
        <v>0.16</v>
      </c>
      <c r="BT29" s="5">
        <v>0.06</v>
      </c>
      <c r="BU29" s="5">
        <v>16796</v>
      </c>
      <c r="BV29" s="5">
        <v>61</v>
      </c>
      <c r="BW29" s="5">
        <v>0.31</v>
      </c>
      <c r="BX29" s="5">
        <v>67880</v>
      </c>
      <c r="BY29" s="5">
        <v>9642</v>
      </c>
      <c r="BZ29" s="5">
        <v>246</v>
      </c>
      <c r="CA29" s="5">
        <v>35</v>
      </c>
      <c r="CB29" s="5">
        <v>1.35</v>
      </c>
      <c r="CC29" s="5">
        <v>0.2</v>
      </c>
      <c r="CD29" s="5">
        <v>1</v>
      </c>
      <c r="CE29" s="5">
        <v>1</v>
      </c>
      <c r="CF29" s="5">
        <v>25</v>
      </c>
      <c r="CG29" s="5">
        <v>14</v>
      </c>
      <c r="CH29" s="5">
        <v>44</v>
      </c>
      <c r="CI29" s="5">
        <v>10</v>
      </c>
      <c r="CJ29" s="5">
        <v>14</v>
      </c>
      <c r="CK29" s="5">
        <v>1</v>
      </c>
      <c r="CL29" s="5">
        <v>1</v>
      </c>
      <c r="CM29" s="5">
        <v>3</v>
      </c>
      <c r="CN29" s="5">
        <v>7</v>
      </c>
      <c r="CO29" s="5">
        <v>6</v>
      </c>
      <c r="CP29" s="5">
        <v>31</v>
      </c>
      <c r="CQ29" s="5">
        <v>9</v>
      </c>
      <c r="CR29" s="5">
        <v>31</v>
      </c>
      <c r="CS29" s="5">
        <v>0.51895000000000002</v>
      </c>
      <c r="CT29" s="5">
        <v>0.16453999999999999</v>
      </c>
      <c r="CU29" s="2" t="s">
        <v>134</v>
      </c>
    </row>
    <row r="30" spans="1:99" s="2" customFormat="1" x14ac:dyDescent="0.25">
      <c r="A30" s="2" t="s">
        <v>383</v>
      </c>
      <c r="B30" s="2" t="s">
        <v>384</v>
      </c>
      <c r="C30" s="2" t="s">
        <v>385</v>
      </c>
      <c r="D30" s="2">
        <v>1970</v>
      </c>
      <c r="E30" s="2">
        <f t="shared" si="22"/>
        <v>45</v>
      </c>
      <c r="F30" s="2">
        <v>78</v>
      </c>
      <c r="G30" s="2">
        <v>91</v>
      </c>
      <c r="H30" s="2">
        <v>44790</v>
      </c>
      <c r="I30" s="2">
        <v>65300</v>
      </c>
      <c r="J30" s="2">
        <v>19800</v>
      </c>
      <c r="K30" s="2">
        <v>65300</v>
      </c>
      <c r="L30" s="2">
        <f t="shared" si="1"/>
        <v>2844461470</v>
      </c>
      <c r="M30" s="2">
        <v>1130</v>
      </c>
      <c r="N30" s="2">
        <f t="shared" si="2"/>
        <v>49222800</v>
      </c>
      <c r="O30" s="2">
        <f t="shared" si="3"/>
        <v>1.765625</v>
      </c>
      <c r="P30" s="2">
        <f t="shared" si="4"/>
        <v>4572951.8</v>
      </c>
      <c r="Q30" s="2">
        <f t="shared" si="5"/>
        <v>4.5729518000000002</v>
      </c>
      <c r="R30" s="2">
        <v>64.2</v>
      </c>
      <c r="S30" s="2">
        <f t="shared" si="6"/>
        <v>166.27735799999999</v>
      </c>
      <c r="T30" s="2">
        <f t="shared" si="7"/>
        <v>41088</v>
      </c>
      <c r="U30" s="2">
        <f t="shared" si="8"/>
        <v>1789896000</v>
      </c>
      <c r="V30" s="2">
        <v>66243.708945999999</v>
      </c>
      <c r="W30" s="2">
        <f t="shared" si="9"/>
        <v>20.191082486740797</v>
      </c>
      <c r="X30" s="2">
        <f t="shared" si="10"/>
        <v>12.546161012118725</v>
      </c>
      <c r="Y30" s="2">
        <f t="shared" si="11"/>
        <v>2.6635213495868948</v>
      </c>
      <c r="Z30" s="2">
        <f t="shared" si="12"/>
        <v>57.787477957369347</v>
      </c>
      <c r="AA30" s="2">
        <f t="shared" si="13"/>
        <v>0.82672734113604174</v>
      </c>
      <c r="AB30" s="2">
        <f t="shared" si="14"/>
        <v>2.2225953060526673</v>
      </c>
      <c r="AC30" s="2">
        <v>78</v>
      </c>
      <c r="AD30" s="2">
        <f t="shared" si="15"/>
        <v>0.74086510201755573</v>
      </c>
      <c r="AE30" s="2">
        <v>20.210699999999999</v>
      </c>
      <c r="AF30" s="2">
        <f t="shared" si="16"/>
        <v>36.361061946902652</v>
      </c>
      <c r="AG30" s="2">
        <f t="shared" si="17"/>
        <v>0.72995490630232462</v>
      </c>
      <c r="AH30" s="2">
        <f t="shared" si="18"/>
        <v>0.18724029705885917</v>
      </c>
      <c r="AI30" s="2">
        <f t="shared" si="19"/>
        <v>862486020</v>
      </c>
      <c r="AJ30" s="2">
        <f t="shared" si="20"/>
        <v>24422904</v>
      </c>
      <c r="AK30" s="2">
        <f t="shared" si="21"/>
        <v>24.422903999999999</v>
      </c>
      <c r="AL30" s="2" t="s">
        <v>386</v>
      </c>
      <c r="AM30" s="2" t="s">
        <v>133</v>
      </c>
      <c r="AN30" s="2" t="s">
        <v>387</v>
      </c>
      <c r="AO30" s="2" t="s">
        <v>388</v>
      </c>
      <c r="AP30" s="2" t="s">
        <v>389</v>
      </c>
      <c r="AQ30" s="2" t="s">
        <v>390</v>
      </c>
      <c r="AR30" s="2" t="s">
        <v>391</v>
      </c>
      <c r="AS30" s="2">
        <v>1</v>
      </c>
      <c r="AT30" s="2" t="s">
        <v>392</v>
      </c>
      <c r="AU30" s="2" t="s">
        <v>393</v>
      </c>
      <c r="AV30" s="2">
        <v>4</v>
      </c>
      <c r="AW30" s="5">
        <v>94</v>
      </c>
      <c r="AX30" s="5">
        <v>5</v>
      </c>
      <c r="AY30" s="2">
        <v>0</v>
      </c>
      <c r="AZ30" s="5">
        <v>3.7</v>
      </c>
      <c r="BA30" s="5">
        <v>1.3</v>
      </c>
      <c r="BB30" s="5">
        <v>0.1</v>
      </c>
      <c r="BC30" s="2">
        <v>0</v>
      </c>
      <c r="BD30" s="2">
        <v>0</v>
      </c>
      <c r="BE30" s="2">
        <v>0</v>
      </c>
      <c r="BF30" s="5">
        <v>0.9</v>
      </c>
      <c r="BG30" s="2">
        <v>0</v>
      </c>
      <c r="BH30" s="5">
        <v>0.2</v>
      </c>
      <c r="BI30" s="5">
        <v>3.1</v>
      </c>
      <c r="BJ30" s="5">
        <v>66.099999999999994</v>
      </c>
      <c r="BK30" s="5">
        <v>13.1</v>
      </c>
      <c r="BL30" s="5">
        <v>11.5</v>
      </c>
      <c r="BM30" s="2">
        <v>0</v>
      </c>
      <c r="BN30" s="2">
        <v>0</v>
      </c>
      <c r="BO30" s="5">
        <v>3331</v>
      </c>
      <c r="BP30" s="5">
        <v>1377</v>
      </c>
      <c r="BQ30" s="5">
        <v>21</v>
      </c>
      <c r="BR30" s="5">
        <v>9</v>
      </c>
      <c r="BS30" s="5">
        <v>0.13</v>
      </c>
      <c r="BT30" s="5">
        <v>0.05</v>
      </c>
      <c r="BU30" s="5">
        <v>6632</v>
      </c>
      <c r="BV30" s="5">
        <v>43</v>
      </c>
      <c r="BW30" s="5">
        <v>0.26</v>
      </c>
      <c r="BX30" s="5">
        <v>27209</v>
      </c>
      <c r="BY30" s="5">
        <v>674</v>
      </c>
      <c r="BZ30" s="5">
        <v>174</v>
      </c>
      <c r="CA30" s="5">
        <v>4</v>
      </c>
      <c r="CB30" s="5">
        <v>1.53</v>
      </c>
      <c r="CC30" s="5">
        <v>0.04</v>
      </c>
      <c r="CD30" s="5">
        <v>1</v>
      </c>
      <c r="CE30" s="5">
        <v>2</v>
      </c>
      <c r="CF30" s="5">
        <v>49</v>
      </c>
      <c r="CG30" s="5">
        <v>29</v>
      </c>
      <c r="CH30" s="5">
        <v>33</v>
      </c>
      <c r="CI30" s="2">
        <v>0</v>
      </c>
      <c r="CJ30" s="2">
        <v>0</v>
      </c>
      <c r="CK30" s="2">
        <v>0</v>
      </c>
      <c r="CL30" s="2">
        <v>0</v>
      </c>
      <c r="CM30" s="5">
        <v>1</v>
      </c>
      <c r="CN30" s="5">
        <v>2</v>
      </c>
      <c r="CO30" s="5">
        <v>11</v>
      </c>
      <c r="CP30" s="5">
        <v>53</v>
      </c>
      <c r="CQ30" s="5">
        <v>5</v>
      </c>
      <c r="CR30" s="5">
        <v>15</v>
      </c>
      <c r="CS30" s="5">
        <v>0.25322</v>
      </c>
      <c r="CT30" s="5">
        <v>1.8960000000000001E-2</v>
      </c>
      <c r="CU30" s="2" t="s">
        <v>134</v>
      </c>
    </row>
    <row r="31" spans="1:99" s="2" customFormat="1" x14ac:dyDescent="0.25">
      <c r="A31" s="2" t="s">
        <v>394</v>
      </c>
      <c r="B31" s="2" t="s">
        <v>395</v>
      </c>
      <c r="C31" s="2" t="s">
        <v>396</v>
      </c>
      <c r="D31" s="2">
        <v>1974</v>
      </c>
      <c r="E31" s="2">
        <f t="shared" si="22"/>
        <v>41</v>
      </c>
      <c r="F31" s="2">
        <v>42</v>
      </c>
      <c r="G31" s="2">
        <v>57</v>
      </c>
      <c r="H31" s="2">
        <v>22630</v>
      </c>
      <c r="I31" s="2">
        <v>6420</v>
      </c>
      <c r="J31" s="2">
        <v>2490.09</v>
      </c>
      <c r="K31" s="2">
        <v>6420</v>
      </c>
      <c r="L31" s="2">
        <f t="shared" si="1"/>
        <v>279654558</v>
      </c>
      <c r="M31" s="2">
        <v>250.72</v>
      </c>
      <c r="N31" s="2">
        <f t="shared" si="2"/>
        <v>10921363.199999999</v>
      </c>
      <c r="O31" s="2">
        <f t="shared" si="3"/>
        <v>0.39175000000000004</v>
      </c>
      <c r="P31" s="2">
        <f t="shared" si="4"/>
        <v>1014628.7392000001</v>
      </c>
      <c r="Q31" s="2">
        <f t="shared" si="5"/>
        <v>1.0146287392</v>
      </c>
      <c r="R31" s="2">
        <v>43.37</v>
      </c>
      <c r="S31" s="2">
        <f t="shared" si="6"/>
        <v>112.32786629999998</v>
      </c>
      <c r="T31" s="2">
        <f t="shared" si="7"/>
        <v>27756.799999999999</v>
      </c>
      <c r="U31" s="2">
        <f t="shared" si="8"/>
        <v>1209155600</v>
      </c>
      <c r="W31" s="2">
        <f t="shared" si="9"/>
        <v>0</v>
      </c>
      <c r="X31" s="2">
        <f t="shared" si="10"/>
        <v>0</v>
      </c>
      <c r="Y31" s="2">
        <f t="shared" si="11"/>
        <v>0</v>
      </c>
      <c r="Z31" s="2">
        <f t="shared" si="12"/>
        <v>25.606195204642589</v>
      </c>
      <c r="AA31" s="2">
        <f t="shared" si="13"/>
        <v>0</v>
      </c>
      <c r="AB31" s="2">
        <f t="shared" si="14"/>
        <v>1.8290139431887564</v>
      </c>
      <c r="AC31" s="2">
        <v>42</v>
      </c>
      <c r="AD31" s="2">
        <f t="shared" si="15"/>
        <v>0.60967131439625211</v>
      </c>
      <c r="AE31" s="2" t="s">
        <v>133</v>
      </c>
      <c r="AF31" s="2">
        <f t="shared" si="16"/>
        <v>110.70835992342055</v>
      </c>
      <c r="AG31" s="2">
        <f t="shared" si="17"/>
        <v>0.68667632675979995</v>
      </c>
      <c r="AH31" s="2">
        <f t="shared" si="18"/>
        <v>0.33033911668907728</v>
      </c>
      <c r="AI31" s="2">
        <f t="shared" si="19"/>
        <v>108468071.391</v>
      </c>
      <c r="AJ31" s="2">
        <f t="shared" si="20"/>
        <v>3071476.2132000001</v>
      </c>
      <c r="AK31" s="2">
        <f t="shared" si="21"/>
        <v>3.0714762132</v>
      </c>
      <c r="AL31" s="2" t="s">
        <v>133</v>
      </c>
      <c r="AM31" s="2" t="s">
        <v>133</v>
      </c>
      <c r="AN31" s="2" t="s">
        <v>133</v>
      </c>
      <c r="AO31" s="2" t="s">
        <v>133</v>
      </c>
      <c r="AP31" s="2" t="s">
        <v>133</v>
      </c>
      <c r="AQ31" s="2" t="s">
        <v>133</v>
      </c>
      <c r="AR31" s="2" t="s">
        <v>133</v>
      </c>
      <c r="AS31" s="2">
        <v>0</v>
      </c>
      <c r="AT31" s="2" t="s">
        <v>133</v>
      </c>
      <c r="AU31" s="2" t="s">
        <v>133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 t="s">
        <v>134</v>
      </c>
    </row>
    <row r="32" spans="1:99" s="2" customFormat="1" x14ac:dyDescent="0.25">
      <c r="A32" s="2" t="s">
        <v>397</v>
      </c>
      <c r="B32" s="2" t="s">
        <v>398</v>
      </c>
      <c r="C32" s="2" t="s">
        <v>399</v>
      </c>
      <c r="D32" s="2">
        <v>1939</v>
      </c>
      <c r="E32" s="2">
        <f t="shared" si="22"/>
        <v>76</v>
      </c>
      <c r="F32" s="2">
        <v>57</v>
      </c>
      <c r="G32" s="2">
        <v>66</v>
      </c>
      <c r="H32" s="2">
        <v>12481</v>
      </c>
      <c r="I32" s="2">
        <v>6000</v>
      </c>
      <c r="J32" s="2">
        <v>3690</v>
      </c>
      <c r="K32" s="2">
        <v>6000</v>
      </c>
      <c r="L32" s="2">
        <f t="shared" si="1"/>
        <v>261359400</v>
      </c>
      <c r="M32" s="2">
        <v>252</v>
      </c>
      <c r="N32" s="2">
        <f t="shared" si="2"/>
        <v>10977120</v>
      </c>
      <c r="O32" s="2">
        <f t="shared" si="3"/>
        <v>0.39375000000000004</v>
      </c>
      <c r="P32" s="2">
        <f t="shared" si="4"/>
        <v>1019808.7200000001</v>
      </c>
      <c r="Q32" s="2">
        <f t="shared" si="5"/>
        <v>1.0198087200000001</v>
      </c>
      <c r="R32" s="2">
        <v>15.36</v>
      </c>
      <c r="S32" s="2">
        <f t="shared" si="6"/>
        <v>39.782246399999998</v>
      </c>
      <c r="T32" s="2">
        <f t="shared" si="7"/>
        <v>9830.4</v>
      </c>
      <c r="U32" s="2">
        <f t="shared" si="8"/>
        <v>428236800</v>
      </c>
      <c r="V32" s="2">
        <v>29002.739336999999</v>
      </c>
      <c r="W32" s="2">
        <f t="shared" si="9"/>
        <v>8.8400349499175999</v>
      </c>
      <c r="X32" s="2">
        <f t="shared" si="10"/>
        <v>5.4929448139917785</v>
      </c>
      <c r="Y32" s="2">
        <f t="shared" si="11"/>
        <v>2.4693890192758063</v>
      </c>
      <c r="Z32" s="2">
        <f t="shared" si="12"/>
        <v>23.809469150378241</v>
      </c>
      <c r="AA32" s="2">
        <f t="shared" si="13"/>
        <v>1.9422069495751462</v>
      </c>
      <c r="AB32" s="2">
        <f t="shared" si="14"/>
        <v>1.2531299552830653</v>
      </c>
      <c r="AC32" s="2">
        <v>57</v>
      </c>
      <c r="AD32" s="2">
        <f t="shared" si="15"/>
        <v>0.41770998509435509</v>
      </c>
      <c r="AE32" s="2">
        <v>36.571899999999999</v>
      </c>
      <c r="AF32" s="2">
        <f t="shared" si="16"/>
        <v>39.009523809523806</v>
      </c>
      <c r="AG32" s="2">
        <f t="shared" si="17"/>
        <v>0.63687023957267752</v>
      </c>
      <c r="AH32" s="2">
        <f t="shared" si="18"/>
        <v>0.22405789054485545</v>
      </c>
      <c r="AI32" s="2">
        <f t="shared" si="19"/>
        <v>160736031</v>
      </c>
      <c r="AJ32" s="2">
        <f t="shared" si="20"/>
        <v>4551541.2</v>
      </c>
      <c r="AK32" s="2">
        <f t="shared" si="21"/>
        <v>4.5515412</v>
      </c>
      <c r="AL32" s="2" t="s">
        <v>400</v>
      </c>
      <c r="AM32" s="2" t="s">
        <v>133</v>
      </c>
      <c r="AN32" s="2" t="s">
        <v>401</v>
      </c>
      <c r="AO32" s="2" t="s">
        <v>402</v>
      </c>
      <c r="AP32" s="2" t="s">
        <v>403</v>
      </c>
      <c r="AQ32" s="2" t="s">
        <v>226</v>
      </c>
      <c r="AR32" s="2" t="s">
        <v>404</v>
      </c>
      <c r="AS32" s="2">
        <v>1</v>
      </c>
      <c r="AT32" s="2" t="s">
        <v>405</v>
      </c>
      <c r="AU32" s="2" t="s">
        <v>406</v>
      </c>
      <c r="AV32" s="2">
        <v>4</v>
      </c>
      <c r="AW32" s="5">
        <v>100</v>
      </c>
      <c r="AX32" s="2">
        <v>0</v>
      </c>
      <c r="AY32" s="2">
        <v>0</v>
      </c>
      <c r="AZ32" s="5">
        <v>1.4</v>
      </c>
      <c r="BA32" s="5">
        <v>1.5</v>
      </c>
      <c r="BB32" s="2">
        <v>0</v>
      </c>
      <c r="BC32" s="2">
        <v>0</v>
      </c>
      <c r="BD32" s="2">
        <v>0</v>
      </c>
      <c r="BE32" s="5">
        <v>0.2</v>
      </c>
      <c r="BF32" s="5">
        <v>1.5</v>
      </c>
      <c r="BG32" s="2">
        <v>0</v>
      </c>
      <c r="BH32" s="5">
        <v>0.1</v>
      </c>
      <c r="BI32" s="5">
        <v>4.0999999999999996</v>
      </c>
      <c r="BJ32" s="5">
        <v>56.8</v>
      </c>
      <c r="BK32" s="5">
        <v>26</v>
      </c>
      <c r="BL32" s="5">
        <v>8.3000000000000007</v>
      </c>
      <c r="BM32" s="2">
        <v>0</v>
      </c>
      <c r="BN32" s="2">
        <v>0</v>
      </c>
      <c r="BO32" s="5">
        <v>5530</v>
      </c>
      <c r="BP32" s="5">
        <v>1909</v>
      </c>
      <c r="BQ32" s="5">
        <v>36</v>
      </c>
      <c r="BR32" s="5">
        <v>13</v>
      </c>
      <c r="BS32" s="5">
        <v>0.17</v>
      </c>
      <c r="BT32" s="5">
        <v>0.06</v>
      </c>
      <c r="BU32" s="5">
        <v>10920</v>
      </c>
      <c r="BV32" s="5">
        <v>72</v>
      </c>
      <c r="BW32" s="5">
        <v>0.34</v>
      </c>
      <c r="BX32" s="5">
        <v>40560</v>
      </c>
      <c r="BY32" s="5">
        <v>6517</v>
      </c>
      <c r="BZ32" s="5">
        <v>267</v>
      </c>
      <c r="CA32" s="5">
        <v>43</v>
      </c>
      <c r="CB32" s="5">
        <v>1.25</v>
      </c>
      <c r="CC32" s="5">
        <v>0.21</v>
      </c>
      <c r="CD32" s="5">
        <v>3</v>
      </c>
      <c r="CE32" s="5">
        <v>2</v>
      </c>
      <c r="CF32" s="5">
        <v>37</v>
      </c>
      <c r="CG32" s="5">
        <v>17</v>
      </c>
      <c r="CH32" s="5">
        <v>41</v>
      </c>
      <c r="CI32" s="2">
        <v>0</v>
      </c>
      <c r="CJ32" s="5">
        <v>1</v>
      </c>
      <c r="CK32" s="2">
        <v>0</v>
      </c>
      <c r="CL32" s="2">
        <v>0</v>
      </c>
      <c r="CM32" s="5">
        <v>1</v>
      </c>
      <c r="CN32" s="5">
        <v>2</v>
      </c>
      <c r="CO32" s="5">
        <v>10</v>
      </c>
      <c r="CP32" s="5">
        <v>53</v>
      </c>
      <c r="CQ32" s="5">
        <v>7</v>
      </c>
      <c r="CR32" s="5">
        <v>24</v>
      </c>
      <c r="CS32" s="5">
        <v>0.38508999999999999</v>
      </c>
      <c r="CT32" s="5">
        <v>4.546E-2</v>
      </c>
      <c r="CU32" s="2" t="s">
        <v>359</v>
      </c>
    </row>
    <row r="33" spans="1:99" s="2" customFormat="1" x14ac:dyDescent="0.25">
      <c r="A33" s="2" t="s">
        <v>407</v>
      </c>
      <c r="B33" s="2" t="s">
        <v>408</v>
      </c>
      <c r="C33" s="2" t="s">
        <v>409</v>
      </c>
      <c r="D33" s="2">
        <v>1936</v>
      </c>
      <c r="E33" s="2">
        <f t="shared" si="22"/>
        <v>79</v>
      </c>
      <c r="F33" s="2">
        <v>56</v>
      </c>
      <c r="G33" s="2">
        <v>62</v>
      </c>
      <c r="H33" s="2">
        <v>11300</v>
      </c>
      <c r="I33" s="2">
        <v>7540</v>
      </c>
      <c r="J33" s="2">
        <v>6600</v>
      </c>
      <c r="K33" s="2">
        <v>7540</v>
      </c>
      <c r="L33" s="2">
        <f t="shared" si="1"/>
        <v>328441646</v>
      </c>
      <c r="M33" s="2">
        <v>365</v>
      </c>
      <c r="N33" s="2">
        <f t="shared" si="2"/>
        <v>15899400</v>
      </c>
      <c r="O33" s="2">
        <f t="shared" si="3"/>
        <v>0.5703125</v>
      </c>
      <c r="P33" s="2">
        <f t="shared" si="4"/>
        <v>1477103.9000000001</v>
      </c>
      <c r="Q33" s="2">
        <f t="shared" si="5"/>
        <v>1.4771039000000001</v>
      </c>
      <c r="R33" s="2">
        <v>0</v>
      </c>
      <c r="S33" s="2">
        <f t="shared" si="6"/>
        <v>0</v>
      </c>
      <c r="T33" s="2">
        <f t="shared" si="7"/>
        <v>0</v>
      </c>
      <c r="U33" s="2">
        <f t="shared" si="8"/>
        <v>0</v>
      </c>
      <c r="V33" s="2">
        <v>33934.526769999997</v>
      </c>
      <c r="W33" s="2">
        <f t="shared" si="9"/>
        <v>10.343243759495998</v>
      </c>
      <c r="X33" s="2">
        <f t="shared" si="10"/>
        <v>6.4269957630773797</v>
      </c>
      <c r="Y33" s="2">
        <f t="shared" si="11"/>
        <v>2.4007455281267172</v>
      </c>
      <c r="Z33" s="2">
        <f t="shared" si="12"/>
        <v>20.657486823402142</v>
      </c>
      <c r="AA33" s="2">
        <f t="shared" si="13"/>
        <v>1.2705176779341225</v>
      </c>
      <c r="AB33" s="2">
        <f t="shared" si="14"/>
        <v>1.1066510798251148</v>
      </c>
      <c r="AC33" s="2">
        <v>56</v>
      </c>
      <c r="AD33" s="2">
        <f t="shared" si="15"/>
        <v>0.36888369327503823</v>
      </c>
      <c r="AE33" s="2" t="s">
        <v>133</v>
      </c>
      <c r="AF33" s="2">
        <f t="shared" si="16"/>
        <v>0</v>
      </c>
      <c r="AG33" s="2">
        <f t="shared" si="17"/>
        <v>0.45912671659323451</v>
      </c>
      <c r="AH33" s="2">
        <f t="shared" si="18"/>
        <v>0.18144081883137239</v>
      </c>
      <c r="AI33" s="2">
        <f t="shared" si="19"/>
        <v>287495340</v>
      </c>
      <c r="AJ33" s="2">
        <f t="shared" si="20"/>
        <v>8140968</v>
      </c>
      <c r="AK33" s="2">
        <f t="shared" si="21"/>
        <v>8.1409680000000009</v>
      </c>
      <c r="AL33" s="2" t="s">
        <v>410</v>
      </c>
      <c r="AM33" s="2" t="s">
        <v>133</v>
      </c>
      <c r="AN33" s="2" t="s">
        <v>411</v>
      </c>
      <c r="AO33" s="2" t="s">
        <v>412</v>
      </c>
      <c r="AP33" s="2" t="s">
        <v>133</v>
      </c>
      <c r="AQ33" s="2" t="s">
        <v>133</v>
      </c>
      <c r="AR33" s="2" t="s">
        <v>133</v>
      </c>
      <c r="AS33" s="2">
        <v>0</v>
      </c>
      <c r="AT33" s="2" t="s">
        <v>133</v>
      </c>
      <c r="AU33" s="2" t="s">
        <v>133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 t="s">
        <v>359</v>
      </c>
    </row>
    <row r="34" spans="1:99" s="2" customFormat="1" x14ac:dyDescent="0.25">
      <c r="A34" s="2" t="s">
        <v>413</v>
      </c>
      <c r="B34" s="2" t="s">
        <v>413</v>
      </c>
      <c r="C34" s="2" t="s">
        <v>414</v>
      </c>
      <c r="D34" s="2">
        <v>1942</v>
      </c>
      <c r="E34" s="2">
        <f t="shared" si="22"/>
        <v>73</v>
      </c>
      <c r="F34" s="2">
        <v>65</v>
      </c>
      <c r="G34" s="2">
        <v>75</v>
      </c>
      <c r="H34" s="2">
        <v>10000</v>
      </c>
      <c r="I34" s="2">
        <v>9300</v>
      </c>
      <c r="J34" s="2">
        <v>8416</v>
      </c>
      <c r="K34" s="2">
        <v>9300</v>
      </c>
      <c r="L34" s="2">
        <f t="shared" si="1"/>
        <v>405107070</v>
      </c>
      <c r="M34" s="2">
        <v>384.56237526400002</v>
      </c>
      <c r="N34" s="2">
        <f t="shared" si="2"/>
        <v>16751537.06649984</v>
      </c>
      <c r="O34" s="2">
        <f t="shared" si="3"/>
        <v>0.60087871135000004</v>
      </c>
      <c r="P34" s="2">
        <f t="shared" si="4"/>
        <v>1556270.0939608712</v>
      </c>
      <c r="Q34" s="2">
        <f t="shared" si="5"/>
        <v>1.5562700939608711</v>
      </c>
      <c r="R34" s="2">
        <v>0</v>
      </c>
      <c r="S34" s="2">
        <f t="shared" si="6"/>
        <v>0</v>
      </c>
      <c r="T34" s="2">
        <f t="shared" si="7"/>
        <v>0</v>
      </c>
      <c r="U34" s="2">
        <f t="shared" si="8"/>
        <v>0</v>
      </c>
      <c r="V34" s="2">
        <v>44908.630695</v>
      </c>
      <c r="W34" s="2">
        <f t="shared" si="9"/>
        <v>13.688150635835999</v>
      </c>
      <c r="X34" s="2">
        <f t="shared" si="10"/>
        <v>8.5054252018488299</v>
      </c>
      <c r="Y34" s="2">
        <f t="shared" si="11"/>
        <v>3.0952603258418763</v>
      </c>
      <c r="Z34" s="2">
        <f t="shared" si="12"/>
        <v>24.183277533984846</v>
      </c>
      <c r="AA34" s="2">
        <f t="shared" si="13"/>
        <v>1.3185813748565682</v>
      </c>
      <c r="AB34" s="2">
        <f t="shared" si="14"/>
        <v>1.1161512707993004</v>
      </c>
      <c r="AC34" s="2">
        <v>65</v>
      </c>
      <c r="AD34" s="2">
        <f t="shared" si="15"/>
        <v>0.37205042359976687</v>
      </c>
      <c r="AE34" s="2" t="s">
        <v>133</v>
      </c>
      <c r="AF34" s="2">
        <f t="shared" si="16"/>
        <v>0</v>
      </c>
      <c r="AG34" s="2">
        <f t="shared" si="17"/>
        <v>0.5236405581778536</v>
      </c>
      <c r="AH34" s="2">
        <f t="shared" si="18"/>
        <v>0.14991570554247899</v>
      </c>
      <c r="AI34" s="2">
        <f t="shared" si="19"/>
        <v>366600118.40000004</v>
      </c>
      <c r="AJ34" s="2">
        <f t="shared" si="20"/>
        <v>10380967.68</v>
      </c>
      <c r="AK34" s="2">
        <f t="shared" si="21"/>
        <v>10.380967679999999</v>
      </c>
      <c r="AL34" s="2" t="s">
        <v>415</v>
      </c>
      <c r="AM34" s="2" t="s">
        <v>133</v>
      </c>
      <c r="AN34" s="2" t="s">
        <v>133</v>
      </c>
      <c r="AO34" s="2" t="s">
        <v>416</v>
      </c>
      <c r="AP34" s="2" t="s">
        <v>133</v>
      </c>
      <c r="AQ34" s="2" t="s">
        <v>133</v>
      </c>
      <c r="AR34" s="2" t="s">
        <v>133</v>
      </c>
      <c r="AS34" s="2">
        <v>0</v>
      </c>
      <c r="AT34" s="2" t="s">
        <v>133</v>
      </c>
      <c r="AU34" s="2" t="s">
        <v>133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 t="s">
        <v>359</v>
      </c>
    </row>
    <row r="35" spans="1:99" s="2" customFormat="1" x14ac:dyDescent="0.25">
      <c r="A35" s="2" t="s">
        <v>417</v>
      </c>
      <c r="B35" s="2" t="s">
        <v>417</v>
      </c>
      <c r="C35" s="2" t="s">
        <v>418</v>
      </c>
      <c r="D35" s="2">
        <v>1959</v>
      </c>
      <c r="E35" s="2">
        <f t="shared" si="22"/>
        <v>56</v>
      </c>
      <c r="F35" s="2">
        <v>44</v>
      </c>
      <c r="G35" s="2">
        <v>52</v>
      </c>
      <c r="H35" s="2">
        <v>0</v>
      </c>
      <c r="I35" s="2">
        <v>38000</v>
      </c>
      <c r="J35" s="2">
        <v>10000</v>
      </c>
      <c r="K35" s="2">
        <v>38000</v>
      </c>
      <c r="L35" s="2">
        <f t="shared" si="1"/>
        <v>1655276200</v>
      </c>
      <c r="M35" s="2">
        <v>821</v>
      </c>
      <c r="N35" s="2">
        <f t="shared" si="2"/>
        <v>35762760</v>
      </c>
      <c r="O35" s="2">
        <f t="shared" si="3"/>
        <v>1.2828125000000001</v>
      </c>
      <c r="P35" s="2">
        <f t="shared" si="4"/>
        <v>3322472.06</v>
      </c>
      <c r="Q35" s="2">
        <f t="shared" si="5"/>
        <v>3.3224720600000004</v>
      </c>
      <c r="R35" s="2">
        <v>37.1</v>
      </c>
      <c r="S35" s="2">
        <f t="shared" si="6"/>
        <v>96.088628999999997</v>
      </c>
      <c r="T35" s="2">
        <f t="shared" si="7"/>
        <v>23744</v>
      </c>
      <c r="U35" s="2">
        <f t="shared" si="8"/>
        <v>1034348000</v>
      </c>
      <c r="V35" s="2">
        <v>56633.380880999997</v>
      </c>
      <c r="W35" s="2">
        <f t="shared" si="9"/>
        <v>17.261854492528798</v>
      </c>
      <c r="X35" s="2">
        <f t="shared" si="10"/>
        <v>10.726022538576114</v>
      </c>
      <c r="Y35" s="2">
        <f t="shared" si="11"/>
        <v>2.6714784416048447</v>
      </c>
      <c r="Z35" s="2">
        <f t="shared" si="12"/>
        <v>46.284912014620794</v>
      </c>
      <c r="AA35" s="2">
        <f t="shared" si="13"/>
        <v>1.3994434034219281</v>
      </c>
      <c r="AB35" s="2">
        <f t="shared" si="14"/>
        <v>3.1557894555423265</v>
      </c>
      <c r="AC35" s="2">
        <v>44</v>
      </c>
      <c r="AD35" s="2">
        <f t="shared" si="15"/>
        <v>1.051929818514109</v>
      </c>
      <c r="AE35" s="2">
        <v>94.774699999999996</v>
      </c>
      <c r="AF35" s="2">
        <f t="shared" si="16"/>
        <v>28.920828258221682</v>
      </c>
      <c r="AG35" s="2">
        <f t="shared" si="17"/>
        <v>0.68591354142218097</v>
      </c>
      <c r="AH35" s="2">
        <f t="shared" si="18"/>
        <v>0.26935759477251353</v>
      </c>
      <c r="AI35" s="2">
        <f t="shared" si="19"/>
        <v>435599000</v>
      </c>
      <c r="AJ35" s="2">
        <f t="shared" si="20"/>
        <v>12334800</v>
      </c>
      <c r="AK35" s="2">
        <f t="shared" si="21"/>
        <v>12.3348</v>
      </c>
      <c r="AL35" s="2" t="s">
        <v>419</v>
      </c>
      <c r="AM35" s="2" t="s">
        <v>133</v>
      </c>
      <c r="AN35" s="2" t="s">
        <v>420</v>
      </c>
      <c r="AO35" s="2" t="s">
        <v>421</v>
      </c>
      <c r="AP35" s="2" t="s">
        <v>422</v>
      </c>
      <c r="AQ35" s="2" t="s">
        <v>423</v>
      </c>
      <c r="AR35" s="2" t="s">
        <v>424</v>
      </c>
      <c r="AS35" s="2">
        <v>1</v>
      </c>
      <c r="AT35" s="2" t="s">
        <v>425</v>
      </c>
      <c r="AU35" s="2" t="s">
        <v>426</v>
      </c>
      <c r="AV35" s="2">
        <v>9</v>
      </c>
      <c r="AW35" s="5">
        <v>55</v>
      </c>
      <c r="AX35" s="5">
        <v>41</v>
      </c>
      <c r="AY35" s="5">
        <v>4</v>
      </c>
      <c r="AZ35" s="5">
        <v>2.5</v>
      </c>
      <c r="BA35" s="5">
        <v>3.2</v>
      </c>
      <c r="BB35" s="5">
        <v>0.5</v>
      </c>
      <c r="BC35" s="5">
        <v>0.8</v>
      </c>
      <c r="BD35" s="5">
        <v>1</v>
      </c>
      <c r="BE35" s="5">
        <v>1</v>
      </c>
      <c r="BF35" s="5">
        <v>4.5</v>
      </c>
      <c r="BG35" s="5">
        <v>0.2</v>
      </c>
      <c r="BH35" s="5">
        <v>0.4</v>
      </c>
      <c r="BI35" s="5">
        <v>1</v>
      </c>
      <c r="BJ35" s="5">
        <v>5.4</v>
      </c>
      <c r="BK35" s="5">
        <v>52.3</v>
      </c>
      <c r="BL35" s="5">
        <v>27.3</v>
      </c>
      <c r="BM35" s="2">
        <v>0</v>
      </c>
      <c r="BN35" s="5">
        <v>0.1</v>
      </c>
      <c r="BO35" s="5">
        <v>8657</v>
      </c>
      <c r="BP35" s="5">
        <v>3118</v>
      </c>
      <c r="BQ35" s="5">
        <v>39</v>
      </c>
      <c r="BR35" s="5">
        <v>14</v>
      </c>
      <c r="BS35" s="5">
        <v>0.17</v>
      </c>
      <c r="BT35" s="5">
        <v>0.06</v>
      </c>
      <c r="BU35" s="5">
        <v>17540</v>
      </c>
      <c r="BV35" s="5">
        <v>79</v>
      </c>
      <c r="BW35" s="5">
        <v>0.35</v>
      </c>
      <c r="BX35" s="5">
        <v>147948</v>
      </c>
      <c r="BY35" s="5">
        <v>8728</v>
      </c>
      <c r="BZ35" s="5">
        <v>663</v>
      </c>
      <c r="CA35" s="5">
        <v>39</v>
      </c>
      <c r="CB35" s="5">
        <v>1.76</v>
      </c>
      <c r="CC35" s="5">
        <v>0.11</v>
      </c>
      <c r="CD35" s="5">
        <v>11</v>
      </c>
      <c r="CE35" s="5">
        <v>11</v>
      </c>
      <c r="CF35" s="5">
        <v>59</v>
      </c>
      <c r="CG35" s="5">
        <v>35</v>
      </c>
      <c r="CH35" s="5">
        <v>19</v>
      </c>
      <c r="CI35" s="5">
        <v>1</v>
      </c>
      <c r="CJ35" s="5">
        <v>1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5">
        <v>3</v>
      </c>
      <c r="CQ35" s="5">
        <v>10</v>
      </c>
      <c r="CR35" s="5">
        <v>49</v>
      </c>
      <c r="CS35" s="5">
        <v>0.51132999999999995</v>
      </c>
      <c r="CT35" s="5">
        <v>5.4989999999999997E-2</v>
      </c>
      <c r="CU35" s="2" t="s">
        <v>359</v>
      </c>
    </row>
    <row r="36" spans="1:99" s="2" customFormat="1" x14ac:dyDescent="0.25">
      <c r="A36" s="2" t="s">
        <v>427</v>
      </c>
      <c r="B36" s="2" t="s">
        <v>428</v>
      </c>
      <c r="C36" s="2" t="s">
        <v>429</v>
      </c>
      <c r="D36" s="2">
        <v>1941</v>
      </c>
      <c r="E36" s="2">
        <f t="shared" si="22"/>
        <v>74</v>
      </c>
      <c r="F36" s="2">
        <v>118</v>
      </c>
      <c r="G36" s="2">
        <v>139</v>
      </c>
      <c r="H36" s="2">
        <v>11000</v>
      </c>
      <c r="I36" s="2">
        <v>14700</v>
      </c>
      <c r="J36" s="2">
        <v>10000</v>
      </c>
      <c r="K36" s="2">
        <v>14700</v>
      </c>
      <c r="L36" s="2">
        <f t="shared" si="1"/>
        <v>640330530</v>
      </c>
      <c r="M36" s="2">
        <v>375</v>
      </c>
      <c r="N36" s="2">
        <f t="shared" si="2"/>
        <v>16335000</v>
      </c>
      <c r="O36" s="2">
        <f t="shared" si="3"/>
        <v>0.5859375</v>
      </c>
      <c r="P36" s="2">
        <f t="shared" si="4"/>
        <v>1517572.5</v>
      </c>
      <c r="Q36" s="2">
        <f t="shared" si="5"/>
        <v>1.5175725</v>
      </c>
      <c r="R36" s="2">
        <v>8</v>
      </c>
      <c r="S36" s="2">
        <f t="shared" si="6"/>
        <v>20.719919999999998</v>
      </c>
      <c r="T36" s="2">
        <f t="shared" si="7"/>
        <v>5120</v>
      </c>
      <c r="U36" s="2">
        <f t="shared" si="8"/>
        <v>223040000</v>
      </c>
      <c r="V36" s="2">
        <v>45211.169148000001</v>
      </c>
      <c r="W36" s="2">
        <f t="shared" si="9"/>
        <v>13.780364356310399</v>
      </c>
      <c r="X36" s="2">
        <f t="shared" si="10"/>
        <v>8.5627241696163132</v>
      </c>
      <c r="Y36" s="2">
        <f t="shared" si="11"/>
        <v>3.155592154843776</v>
      </c>
      <c r="Z36" s="2">
        <f t="shared" si="12"/>
        <v>39.199910009182737</v>
      </c>
      <c r="AA36" s="2">
        <f t="shared" si="13"/>
        <v>1.1171939842000194</v>
      </c>
      <c r="AB36" s="2">
        <f t="shared" si="14"/>
        <v>0.99660788158939173</v>
      </c>
      <c r="AC36" s="2">
        <v>118</v>
      </c>
      <c r="AD36" s="2">
        <f t="shared" si="15"/>
        <v>0.33220262719646387</v>
      </c>
      <c r="AE36" s="2" t="s">
        <v>133</v>
      </c>
      <c r="AF36" s="2">
        <f t="shared" si="16"/>
        <v>13.653333333333334</v>
      </c>
      <c r="AG36" s="2">
        <f t="shared" si="17"/>
        <v>0.85954961291431653</v>
      </c>
      <c r="AH36" s="2">
        <f t="shared" si="18"/>
        <v>0.12303178811168401</v>
      </c>
      <c r="AI36" s="2">
        <f t="shared" si="19"/>
        <v>435599000</v>
      </c>
      <c r="AJ36" s="2">
        <f t="shared" si="20"/>
        <v>12334800</v>
      </c>
      <c r="AK36" s="2">
        <f t="shared" si="21"/>
        <v>12.3348</v>
      </c>
      <c r="AL36" s="2" t="s">
        <v>430</v>
      </c>
      <c r="AM36" s="2" t="s">
        <v>133</v>
      </c>
      <c r="AN36" s="2" t="s">
        <v>431</v>
      </c>
      <c r="AO36" s="2" t="s">
        <v>432</v>
      </c>
      <c r="AP36" s="2" t="s">
        <v>133</v>
      </c>
      <c r="AQ36" s="2" t="s">
        <v>133</v>
      </c>
      <c r="AR36" s="2" t="s">
        <v>133</v>
      </c>
      <c r="AS36" s="2">
        <v>0</v>
      </c>
      <c r="AT36" s="2" t="s">
        <v>133</v>
      </c>
      <c r="AU36" s="2" t="s">
        <v>133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 t="s">
        <v>134</v>
      </c>
    </row>
    <row r="37" spans="1:99" s="2" customFormat="1" x14ac:dyDescent="0.25">
      <c r="A37" s="2" t="s">
        <v>433</v>
      </c>
      <c r="B37" s="2" t="s">
        <v>434</v>
      </c>
      <c r="C37" s="2" t="s">
        <v>435</v>
      </c>
      <c r="D37" s="2">
        <v>1957</v>
      </c>
      <c r="E37" s="2">
        <f t="shared" si="22"/>
        <v>58</v>
      </c>
      <c r="F37" s="2">
        <v>36</v>
      </c>
      <c r="G37" s="2">
        <v>43</v>
      </c>
      <c r="H37" s="2">
        <v>0</v>
      </c>
      <c r="I37" s="2">
        <v>7600</v>
      </c>
      <c r="J37" s="2">
        <v>4340</v>
      </c>
      <c r="K37" s="2">
        <v>7600</v>
      </c>
      <c r="L37" s="2">
        <f t="shared" si="1"/>
        <v>331055240</v>
      </c>
      <c r="M37" s="2">
        <v>580</v>
      </c>
      <c r="N37" s="2">
        <f t="shared" si="2"/>
        <v>25264800</v>
      </c>
      <c r="O37" s="2">
        <f t="shared" si="3"/>
        <v>0.90625</v>
      </c>
      <c r="P37" s="2">
        <f t="shared" si="4"/>
        <v>2347178.8000000003</v>
      </c>
      <c r="Q37" s="2">
        <f t="shared" si="5"/>
        <v>2.3471788</v>
      </c>
      <c r="R37" s="2">
        <v>2430</v>
      </c>
      <c r="S37" s="2">
        <f t="shared" si="6"/>
        <v>6293.6756999999998</v>
      </c>
      <c r="T37" s="2">
        <f t="shared" si="7"/>
        <v>1555200</v>
      </c>
      <c r="U37" s="2">
        <f t="shared" si="8"/>
        <v>67748400000</v>
      </c>
      <c r="W37" s="2">
        <f t="shared" si="9"/>
        <v>0</v>
      </c>
      <c r="X37" s="2">
        <f t="shared" si="10"/>
        <v>0</v>
      </c>
      <c r="Y37" s="2">
        <f t="shared" si="11"/>
        <v>0</v>
      </c>
      <c r="Z37" s="2">
        <f t="shared" si="12"/>
        <v>13.103418194484025</v>
      </c>
      <c r="AA37" s="2">
        <f t="shared" si="13"/>
        <v>0</v>
      </c>
      <c r="AB37" s="2">
        <f t="shared" si="14"/>
        <v>1.0919515162070021</v>
      </c>
      <c r="AC37" s="2">
        <v>36</v>
      </c>
      <c r="AD37" s="2">
        <f t="shared" si="15"/>
        <v>0.36398383873566736</v>
      </c>
      <c r="AE37" s="2" t="s">
        <v>133</v>
      </c>
      <c r="AF37" s="2">
        <f t="shared" si="16"/>
        <v>2681.3793103448274</v>
      </c>
      <c r="AG37" s="2">
        <f t="shared" si="17"/>
        <v>0.23103198942761943</v>
      </c>
      <c r="AH37" s="2">
        <f t="shared" si="18"/>
        <v>0.43845429864686164</v>
      </c>
      <c r="AI37" s="2">
        <f t="shared" si="19"/>
        <v>189049966</v>
      </c>
      <c r="AJ37" s="2">
        <f t="shared" si="20"/>
        <v>5353303.2</v>
      </c>
      <c r="AK37" s="2">
        <f t="shared" si="21"/>
        <v>5.3533032</v>
      </c>
      <c r="AL37" s="2" t="s">
        <v>133</v>
      </c>
      <c r="AM37" s="2" t="s">
        <v>133</v>
      </c>
      <c r="AN37" s="2" t="s">
        <v>133</v>
      </c>
      <c r="AO37" s="2" t="s">
        <v>133</v>
      </c>
      <c r="AP37" s="2" t="s">
        <v>133</v>
      </c>
      <c r="AQ37" s="2" t="s">
        <v>133</v>
      </c>
      <c r="AR37" s="2" t="s">
        <v>133</v>
      </c>
      <c r="AS37" s="2">
        <v>0</v>
      </c>
      <c r="AT37" s="2" t="s">
        <v>133</v>
      </c>
      <c r="AU37" s="2" t="s">
        <v>133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 t="s">
        <v>134</v>
      </c>
    </row>
    <row r="38" spans="1:99" s="2" customFormat="1" x14ac:dyDescent="0.25">
      <c r="A38" s="2" t="s">
        <v>436</v>
      </c>
      <c r="B38" s="2" t="s">
        <v>436</v>
      </c>
      <c r="C38" s="2" t="s">
        <v>437</v>
      </c>
      <c r="D38" s="2">
        <v>1944</v>
      </c>
      <c r="E38" s="2">
        <f t="shared" si="22"/>
        <v>71</v>
      </c>
      <c r="F38" s="2">
        <v>25</v>
      </c>
      <c r="G38" s="2">
        <v>26</v>
      </c>
      <c r="H38" s="2">
        <v>0</v>
      </c>
      <c r="I38" s="2">
        <v>57</v>
      </c>
      <c r="J38" s="2">
        <v>47</v>
      </c>
      <c r="K38" s="2">
        <v>57</v>
      </c>
      <c r="L38" s="2">
        <f t="shared" si="1"/>
        <v>2482914.3000000003</v>
      </c>
      <c r="M38" s="2">
        <v>337</v>
      </c>
      <c r="N38" s="2">
        <f t="shared" si="2"/>
        <v>14679720</v>
      </c>
      <c r="O38" s="2">
        <f t="shared" si="3"/>
        <v>0.52656250000000004</v>
      </c>
      <c r="P38" s="2">
        <f t="shared" si="4"/>
        <v>1363791.82</v>
      </c>
      <c r="Q38" s="2">
        <f t="shared" si="5"/>
        <v>1.3637918200000001</v>
      </c>
      <c r="R38" s="2">
        <v>0</v>
      </c>
      <c r="S38" s="2">
        <f t="shared" si="6"/>
        <v>0</v>
      </c>
      <c r="T38" s="2">
        <f t="shared" si="7"/>
        <v>0</v>
      </c>
      <c r="U38" s="2">
        <f t="shared" si="8"/>
        <v>0</v>
      </c>
      <c r="V38" s="2">
        <v>38775.291409999998</v>
      </c>
      <c r="W38" s="2">
        <f t="shared" si="9"/>
        <v>11.818708821767999</v>
      </c>
      <c r="X38" s="2">
        <f t="shared" si="10"/>
        <v>7.3438075413055399</v>
      </c>
      <c r="Y38" s="2">
        <f t="shared" si="11"/>
        <v>2.8548998880896868</v>
      </c>
      <c r="Z38" s="2">
        <f t="shared" si="12"/>
        <v>0.1691390775845861</v>
      </c>
      <c r="AA38" s="2">
        <f t="shared" si="13"/>
        <v>203.86377551711502</v>
      </c>
      <c r="AB38" s="2">
        <f t="shared" si="14"/>
        <v>2.0296689310150332E-2</v>
      </c>
      <c r="AC38" s="2">
        <v>25</v>
      </c>
      <c r="AD38" s="2">
        <f t="shared" si="15"/>
        <v>6.7655631033834438E-3</v>
      </c>
      <c r="AE38" s="2" t="s">
        <v>133</v>
      </c>
      <c r="AF38" s="2">
        <f t="shared" si="16"/>
        <v>0</v>
      </c>
      <c r="AG38" s="2">
        <f t="shared" si="17"/>
        <v>3.9122853222441746E-3</v>
      </c>
      <c r="AH38" s="2">
        <f t="shared" si="18"/>
        <v>23.524375939652494</v>
      </c>
      <c r="AI38" s="2">
        <f t="shared" si="19"/>
        <v>2047315.3</v>
      </c>
      <c r="AJ38" s="2">
        <f t="shared" si="20"/>
        <v>57973.56</v>
      </c>
      <c r="AK38" s="2">
        <f t="shared" si="21"/>
        <v>5.797356E-2</v>
      </c>
      <c r="AL38" s="2" t="s">
        <v>438</v>
      </c>
      <c r="AM38" s="2" t="s">
        <v>133</v>
      </c>
      <c r="AN38" s="2" t="s">
        <v>133</v>
      </c>
      <c r="AO38" s="2" t="s">
        <v>439</v>
      </c>
      <c r="AP38" s="2" t="s">
        <v>133</v>
      </c>
      <c r="AQ38" s="2" t="s">
        <v>133</v>
      </c>
      <c r="AR38" s="2" t="s">
        <v>133</v>
      </c>
      <c r="AS38" s="2">
        <v>0</v>
      </c>
      <c r="AT38" s="2" t="s">
        <v>133</v>
      </c>
      <c r="AU38" s="2" t="s">
        <v>133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 t="s">
        <v>359</v>
      </c>
    </row>
    <row r="39" spans="1:99" s="2" customFormat="1" x14ac:dyDescent="0.25">
      <c r="A39" s="2" t="s">
        <v>440</v>
      </c>
      <c r="B39" s="2" t="s">
        <v>440</v>
      </c>
      <c r="C39" s="2" t="s">
        <v>441</v>
      </c>
      <c r="D39" s="2">
        <v>1976</v>
      </c>
      <c r="E39" s="2">
        <f t="shared" si="22"/>
        <v>39</v>
      </c>
      <c r="F39" s="2">
        <v>27</v>
      </c>
      <c r="G39" s="2">
        <v>29</v>
      </c>
      <c r="H39" s="2">
        <v>1628</v>
      </c>
      <c r="I39" s="2">
        <v>113</v>
      </c>
      <c r="J39" s="2">
        <v>35</v>
      </c>
      <c r="K39" s="2">
        <v>113</v>
      </c>
      <c r="L39" s="2">
        <f t="shared" si="1"/>
        <v>4922268.7</v>
      </c>
      <c r="M39" s="2">
        <v>710</v>
      </c>
      <c r="N39" s="2">
        <f t="shared" si="2"/>
        <v>30927600</v>
      </c>
      <c r="O39" s="2">
        <f t="shared" si="3"/>
        <v>1.109375</v>
      </c>
      <c r="P39" s="2">
        <f t="shared" si="4"/>
        <v>2873270.6</v>
      </c>
      <c r="Q39" s="2">
        <f t="shared" si="5"/>
        <v>2.8732706000000001</v>
      </c>
      <c r="R39" s="2">
        <v>2.82</v>
      </c>
      <c r="S39" s="2">
        <f t="shared" si="6"/>
        <v>7.3037717999999989</v>
      </c>
      <c r="T39" s="2">
        <f t="shared" si="7"/>
        <v>1804.8</v>
      </c>
      <c r="U39" s="2">
        <f t="shared" si="8"/>
        <v>78621600</v>
      </c>
      <c r="W39" s="2">
        <f t="shared" si="9"/>
        <v>0</v>
      </c>
      <c r="X39" s="2">
        <f t="shared" si="10"/>
        <v>0</v>
      </c>
      <c r="Y39" s="2">
        <f t="shared" si="11"/>
        <v>0</v>
      </c>
      <c r="Z39" s="2">
        <f t="shared" si="12"/>
        <v>0.15915456420802132</v>
      </c>
      <c r="AA39" s="2">
        <f t="shared" si="13"/>
        <v>0</v>
      </c>
      <c r="AB39" s="2">
        <f t="shared" si="14"/>
        <v>1.7683840467557926E-2</v>
      </c>
      <c r="AC39" s="2">
        <v>27</v>
      </c>
      <c r="AD39" s="2">
        <f t="shared" si="15"/>
        <v>5.8946134891859747E-3</v>
      </c>
      <c r="AE39" s="2" t="s">
        <v>133</v>
      </c>
      <c r="AF39" s="2">
        <f t="shared" si="16"/>
        <v>2.5419718309859154</v>
      </c>
      <c r="AG39" s="2">
        <f t="shared" si="17"/>
        <v>2.5362463575477221E-3</v>
      </c>
      <c r="AH39" s="2">
        <f t="shared" si="18"/>
        <v>66.554338711844309</v>
      </c>
      <c r="AI39" s="2">
        <f t="shared" si="19"/>
        <v>1524596.5</v>
      </c>
      <c r="AJ39" s="2">
        <f t="shared" si="20"/>
        <v>43171.8</v>
      </c>
      <c r="AK39" s="2">
        <f t="shared" si="21"/>
        <v>4.3171800000000003E-2</v>
      </c>
      <c r="AL39" s="2" t="s">
        <v>133</v>
      </c>
      <c r="AM39" s="2" t="s">
        <v>133</v>
      </c>
      <c r="AN39" s="2" t="s">
        <v>133</v>
      </c>
      <c r="AO39" s="2" t="s">
        <v>133</v>
      </c>
      <c r="AP39" s="2" t="s">
        <v>133</v>
      </c>
      <c r="AQ39" s="2" t="s">
        <v>133</v>
      </c>
      <c r="AR39" s="2" t="s">
        <v>133</v>
      </c>
      <c r="AS39" s="2">
        <v>0</v>
      </c>
      <c r="AT39" s="2" t="s">
        <v>133</v>
      </c>
      <c r="AU39" s="2" t="s">
        <v>133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 t="s">
        <v>134</v>
      </c>
    </row>
    <row r="40" spans="1:99" s="2" customFormat="1" x14ac:dyDescent="0.25">
      <c r="A40" s="2" t="s">
        <v>442</v>
      </c>
      <c r="B40" s="2" t="s">
        <v>443</v>
      </c>
      <c r="C40" s="2" t="s">
        <v>444</v>
      </c>
      <c r="D40" s="2">
        <v>1928</v>
      </c>
      <c r="E40" s="2">
        <f t="shared" si="22"/>
        <v>87</v>
      </c>
      <c r="F40" s="2">
        <v>28</v>
      </c>
      <c r="G40" s="2">
        <v>33</v>
      </c>
      <c r="H40" s="2">
        <v>0</v>
      </c>
      <c r="I40" s="2">
        <v>3630</v>
      </c>
      <c r="J40" s="2">
        <v>0</v>
      </c>
      <c r="K40" s="2">
        <v>3630</v>
      </c>
      <c r="L40" s="2">
        <f t="shared" si="1"/>
        <v>158122437</v>
      </c>
      <c r="M40" s="2">
        <v>7407</v>
      </c>
      <c r="N40" s="2">
        <f t="shared" si="2"/>
        <v>322648920</v>
      </c>
      <c r="O40" s="2">
        <f t="shared" si="3"/>
        <v>11.573437500000001</v>
      </c>
      <c r="P40" s="2">
        <f t="shared" si="4"/>
        <v>29975092.02</v>
      </c>
      <c r="Q40" s="2">
        <f t="shared" si="5"/>
        <v>29.975092020000002</v>
      </c>
      <c r="R40" s="2">
        <v>6.92</v>
      </c>
      <c r="S40" s="2">
        <f t="shared" si="6"/>
        <v>17.9227308</v>
      </c>
      <c r="T40" s="2">
        <f t="shared" si="7"/>
        <v>4428.8</v>
      </c>
      <c r="U40" s="2">
        <f t="shared" si="8"/>
        <v>192929600</v>
      </c>
      <c r="V40" s="2">
        <v>446651.25897000002</v>
      </c>
      <c r="W40" s="2">
        <f t="shared" si="9"/>
        <v>136.139303734056</v>
      </c>
      <c r="X40" s="2">
        <f t="shared" si="10"/>
        <v>84.59306854136419</v>
      </c>
      <c r="Y40" s="2">
        <f t="shared" si="11"/>
        <v>7.0145231648151452</v>
      </c>
      <c r="Z40" s="2">
        <f t="shared" si="12"/>
        <v>0.49007582917060438</v>
      </c>
      <c r="AA40" s="2" t="e">
        <f t="shared" si="13"/>
        <v>#DIV/0!</v>
      </c>
      <c r="AB40" s="2">
        <f t="shared" si="14"/>
        <v>5.2508124553993327E-2</v>
      </c>
      <c r="AC40" s="2">
        <v>28</v>
      </c>
      <c r="AD40" s="2">
        <f t="shared" si="15"/>
        <v>1.7502708184664442E-2</v>
      </c>
      <c r="AE40" s="2">
        <v>19.599799999999998</v>
      </c>
      <c r="AF40" s="2">
        <f t="shared" si="16"/>
        <v>0.59792088564871071</v>
      </c>
      <c r="AG40" s="2">
        <f t="shared" si="17"/>
        <v>2.4179294447258335E-3</v>
      </c>
      <c r="AH40" s="2" t="e">
        <f t="shared" si="18"/>
        <v>#DIV/0!</v>
      </c>
      <c r="AI40" s="2">
        <f t="shared" si="19"/>
        <v>0</v>
      </c>
      <c r="AJ40" s="2">
        <f t="shared" si="20"/>
        <v>0</v>
      </c>
      <c r="AK40" s="2">
        <f t="shared" si="21"/>
        <v>0</v>
      </c>
      <c r="AL40" s="2" t="s">
        <v>334</v>
      </c>
      <c r="AM40" s="2" t="s">
        <v>133</v>
      </c>
      <c r="AN40" s="2" t="s">
        <v>133</v>
      </c>
      <c r="AO40" s="2" t="s">
        <v>335</v>
      </c>
      <c r="AP40" s="2" t="s">
        <v>336</v>
      </c>
      <c r="AQ40" s="2" t="s">
        <v>337</v>
      </c>
      <c r="AR40" s="2" t="s">
        <v>338</v>
      </c>
      <c r="AS40" s="2">
        <v>1</v>
      </c>
      <c r="AT40" s="2" t="s">
        <v>339</v>
      </c>
      <c r="AU40" s="2" t="s">
        <v>340</v>
      </c>
      <c r="AV40" s="2">
        <v>4</v>
      </c>
      <c r="AW40" s="5">
        <v>86</v>
      </c>
      <c r="AX40" s="5">
        <v>14</v>
      </c>
      <c r="AY40" s="2">
        <v>0</v>
      </c>
      <c r="AZ40" s="5">
        <v>1.2</v>
      </c>
      <c r="BA40" s="5">
        <v>1.2</v>
      </c>
      <c r="BB40" s="5">
        <v>0.1</v>
      </c>
      <c r="BC40" s="5">
        <v>0.1</v>
      </c>
      <c r="BD40" s="2">
        <v>0</v>
      </c>
      <c r="BE40" s="5">
        <v>0.2</v>
      </c>
      <c r="BF40" s="5">
        <v>1</v>
      </c>
      <c r="BG40" s="2">
        <v>0</v>
      </c>
      <c r="BH40" s="5">
        <v>0.1</v>
      </c>
      <c r="BI40" s="5">
        <v>3.1</v>
      </c>
      <c r="BJ40" s="5">
        <v>75</v>
      </c>
      <c r="BK40" s="5">
        <v>13.4</v>
      </c>
      <c r="BL40" s="5">
        <v>4.5999999999999996</v>
      </c>
      <c r="BM40" s="2">
        <v>0</v>
      </c>
      <c r="BN40" s="2">
        <v>0</v>
      </c>
      <c r="BO40" s="5">
        <v>3018</v>
      </c>
      <c r="BP40" s="5">
        <v>1029</v>
      </c>
      <c r="BQ40" s="5">
        <v>30</v>
      </c>
      <c r="BR40" s="5">
        <v>10</v>
      </c>
      <c r="BS40" s="5">
        <v>0.17</v>
      </c>
      <c r="BT40" s="5">
        <v>0.06</v>
      </c>
      <c r="BU40" s="5">
        <v>5983</v>
      </c>
      <c r="BV40" s="5">
        <v>60</v>
      </c>
      <c r="BW40" s="5">
        <v>0.33</v>
      </c>
      <c r="BX40" s="5">
        <v>25864</v>
      </c>
      <c r="BY40" s="5">
        <v>3674</v>
      </c>
      <c r="BZ40" s="5">
        <v>259</v>
      </c>
      <c r="CA40" s="5">
        <v>37</v>
      </c>
      <c r="CB40" s="5">
        <v>1.49</v>
      </c>
      <c r="CC40" s="5">
        <v>0.22</v>
      </c>
      <c r="CD40" s="5">
        <v>2</v>
      </c>
      <c r="CE40" s="5">
        <v>1</v>
      </c>
      <c r="CF40" s="5">
        <v>37</v>
      </c>
      <c r="CG40" s="5">
        <v>21</v>
      </c>
      <c r="CH40" s="5">
        <v>41</v>
      </c>
      <c r="CI40" s="2">
        <v>0</v>
      </c>
      <c r="CJ40" s="2">
        <v>0</v>
      </c>
      <c r="CK40" s="2">
        <v>0</v>
      </c>
      <c r="CL40" s="2">
        <v>0</v>
      </c>
      <c r="CM40" s="5">
        <v>1</v>
      </c>
      <c r="CN40" s="5">
        <v>2</v>
      </c>
      <c r="CO40" s="5">
        <v>14</v>
      </c>
      <c r="CP40" s="5">
        <v>62</v>
      </c>
      <c r="CQ40" s="5">
        <v>5</v>
      </c>
      <c r="CR40" s="5">
        <v>13</v>
      </c>
      <c r="CS40" s="5">
        <v>0.27995999999999999</v>
      </c>
      <c r="CT40" s="5">
        <v>2.4500000000000001E-2</v>
      </c>
      <c r="CU40" s="2" t="s">
        <v>359</v>
      </c>
    </row>
    <row r="41" spans="1:99" s="2" customFormat="1" x14ac:dyDescent="0.25">
      <c r="A41" s="2" t="s">
        <v>445</v>
      </c>
      <c r="B41" s="2" t="s">
        <v>445</v>
      </c>
      <c r="C41" s="2" t="s">
        <v>446</v>
      </c>
      <c r="D41" s="2">
        <v>1979</v>
      </c>
      <c r="E41" s="2">
        <f t="shared" si="22"/>
        <v>36</v>
      </c>
      <c r="F41" s="2">
        <v>27</v>
      </c>
      <c r="G41" s="2">
        <v>29</v>
      </c>
      <c r="H41" s="2">
        <v>289</v>
      </c>
      <c r="I41" s="2">
        <v>96</v>
      </c>
      <c r="J41" s="2">
        <v>64</v>
      </c>
      <c r="K41" s="2">
        <v>96</v>
      </c>
      <c r="L41" s="2">
        <f t="shared" si="1"/>
        <v>4181750.4000000004</v>
      </c>
      <c r="M41" s="2">
        <v>820</v>
      </c>
      <c r="N41" s="2">
        <f t="shared" si="2"/>
        <v>35719200</v>
      </c>
      <c r="O41" s="2">
        <f t="shared" si="3"/>
        <v>1.28125</v>
      </c>
      <c r="P41" s="2">
        <f t="shared" si="4"/>
        <v>3318425.2</v>
      </c>
      <c r="Q41" s="2">
        <f t="shared" si="5"/>
        <v>3.3184252000000001</v>
      </c>
      <c r="R41" s="2">
        <v>0.12</v>
      </c>
      <c r="S41" s="2">
        <f t="shared" si="6"/>
        <v>0.31079879999999999</v>
      </c>
      <c r="T41" s="2">
        <f t="shared" si="7"/>
        <v>76.8</v>
      </c>
      <c r="U41" s="2">
        <f t="shared" si="8"/>
        <v>3345600</v>
      </c>
      <c r="W41" s="2">
        <f t="shared" si="9"/>
        <v>0</v>
      </c>
      <c r="X41" s="2">
        <f t="shared" si="10"/>
        <v>0</v>
      </c>
      <c r="Y41" s="2">
        <f t="shared" si="11"/>
        <v>0</v>
      </c>
      <c r="Z41" s="2">
        <f t="shared" si="12"/>
        <v>0.11707290196868912</v>
      </c>
      <c r="AA41" s="2">
        <f t="shared" si="13"/>
        <v>0</v>
      </c>
      <c r="AB41" s="2">
        <f t="shared" si="14"/>
        <v>1.3008100218743235E-2</v>
      </c>
      <c r="AC41" s="2">
        <v>27</v>
      </c>
      <c r="AD41" s="2">
        <f t="shared" si="15"/>
        <v>4.3360334062477451E-3</v>
      </c>
      <c r="AE41" s="2" t="s">
        <v>133</v>
      </c>
      <c r="AF41" s="2">
        <f t="shared" si="16"/>
        <v>9.3658536585365854E-2</v>
      </c>
      <c r="AG41" s="2">
        <f t="shared" si="17"/>
        <v>1.7360049947971285E-3</v>
      </c>
      <c r="AH41" s="2">
        <f t="shared" si="18"/>
        <v>42.035860938158706</v>
      </c>
      <c r="AI41" s="2">
        <f t="shared" si="19"/>
        <v>2787833.6</v>
      </c>
      <c r="AJ41" s="2">
        <f t="shared" si="20"/>
        <v>78942.720000000001</v>
      </c>
      <c r="AK41" s="2">
        <f t="shared" si="21"/>
        <v>7.8942720000000008E-2</v>
      </c>
      <c r="AL41" s="2" t="s">
        <v>133</v>
      </c>
      <c r="AM41" s="2" t="s">
        <v>133</v>
      </c>
      <c r="AN41" s="2" t="s">
        <v>133</v>
      </c>
      <c r="AO41" s="2" t="s">
        <v>133</v>
      </c>
      <c r="AP41" s="2" t="s">
        <v>133</v>
      </c>
      <c r="AQ41" s="2" t="s">
        <v>133</v>
      </c>
      <c r="AR41" s="2" t="s">
        <v>133</v>
      </c>
      <c r="AS41" s="2">
        <v>0</v>
      </c>
      <c r="AT41" s="2" t="s">
        <v>133</v>
      </c>
      <c r="AU41" s="2" t="s">
        <v>133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 t="s">
        <v>134</v>
      </c>
    </row>
    <row r="42" spans="1:99" s="2" customFormat="1" x14ac:dyDescent="0.25">
      <c r="A42" s="2" t="s">
        <v>447</v>
      </c>
      <c r="C42" s="2" t="s">
        <v>448</v>
      </c>
      <c r="D42" s="2">
        <v>1990</v>
      </c>
      <c r="E42" s="2">
        <f t="shared" si="22"/>
        <v>25</v>
      </c>
      <c r="F42" s="2">
        <v>0</v>
      </c>
      <c r="G42" s="2">
        <v>49</v>
      </c>
      <c r="H42" s="2">
        <v>7377</v>
      </c>
      <c r="I42" s="2">
        <v>11187.3</v>
      </c>
      <c r="J42" s="2">
        <v>4768.6000000000004</v>
      </c>
      <c r="K42" s="2">
        <v>11187.3</v>
      </c>
      <c r="L42" s="2">
        <f t="shared" si="1"/>
        <v>487317669.26999998</v>
      </c>
      <c r="M42" s="2">
        <v>404.4</v>
      </c>
      <c r="N42" s="2">
        <f t="shared" si="2"/>
        <v>17615664</v>
      </c>
      <c r="O42" s="2">
        <f t="shared" si="3"/>
        <v>0.63187499999999996</v>
      </c>
      <c r="P42" s="2">
        <f t="shared" si="4"/>
        <v>1636550.1839999999</v>
      </c>
      <c r="Q42" s="2">
        <f t="shared" si="5"/>
        <v>1.6365501840000001</v>
      </c>
      <c r="R42" s="2">
        <v>12.52</v>
      </c>
      <c r="S42" s="2">
        <f t="shared" si="6"/>
        <v>32.426674799999994</v>
      </c>
      <c r="T42" s="2">
        <f t="shared" si="7"/>
        <v>8012.7999999999993</v>
      </c>
      <c r="U42" s="2">
        <f t="shared" si="8"/>
        <v>349057600</v>
      </c>
      <c r="V42" s="2">
        <v>45712.734355000001</v>
      </c>
      <c r="W42" s="2">
        <f t="shared" si="9"/>
        <v>13.933241431403999</v>
      </c>
      <c r="X42" s="2">
        <f t="shared" si="10"/>
        <v>8.6577176104308702</v>
      </c>
      <c r="Y42" s="2">
        <f t="shared" si="11"/>
        <v>3.0724327802881128</v>
      </c>
      <c r="Z42" s="2">
        <f t="shared" si="12"/>
        <v>27.663883079854383</v>
      </c>
      <c r="AA42" s="2">
        <f t="shared" si="13"/>
        <v>2.3688041539324867</v>
      </c>
      <c r="AB42" s="2" t="e">
        <f t="shared" si="14"/>
        <v>#DIV/0!</v>
      </c>
      <c r="AC42" s="2">
        <v>0</v>
      </c>
      <c r="AD42" s="2" t="e">
        <f t="shared" si="15"/>
        <v>#DIV/0!</v>
      </c>
      <c r="AE42" s="2" t="s">
        <v>133</v>
      </c>
      <c r="AF42" s="2">
        <f t="shared" si="16"/>
        <v>19.81404549950544</v>
      </c>
      <c r="AG42" s="2">
        <f t="shared" si="17"/>
        <v>0.5841294194651091</v>
      </c>
      <c r="AH42" s="2">
        <f t="shared" si="18"/>
        <v>0.27823151511898675</v>
      </c>
      <c r="AI42" s="2">
        <f t="shared" si="19"/>
        <v>207719739.14000002</v>
      </c>
      <c r="AJ42" s="2">
        <f t="shared" si="20"/>
        <v>5881972.7280000001</v>
      </c>
      <c r="AK42" s="2">
        <f t="shared" si="21"/>
        <v>5.881972728</v>
      </c>
      <c r="AL42" s="2" t="s">
        <v>449</v>
      </c>
      <c r="AM42" s="2" t="s">
        <v>133</v>
      </c>
      <c r="AN42" s="2" t="s">
        <v>133</v>
      </c>
      <c r="AO42" s="2" t="s">
        <v>450</v>
      </c>
      <c r="AP42" s="2" t="s">
        <v>133</v>
      </c>
      <c r="AQ42" s="2" t="s">
        <v>133</v>
      </c>
      <c r="AR42" s="2" t="s">
        <v>133</v>
      </c>
      <c r="AS42" s="2">
        <v>0</v>
      </c>
      <c r="AT42" s="2" t="s">
        <v>133</v>
      </c>
      <c r="AU42" s="2" t="s">
        <v>133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 t="s">
        <v>134</v>
      </c>
    </row>
    <row r="43" spans="1:99" s="2" customFormat="1" x14ac:dyDescent="0.25">
      <c r="A43" s="2" t="s">
        <v>451</v>
      </c>
      <c r="C43" s="2" t="s">
        <v>452</v>
      </c>
      <c r="D43" s="2">
        <v>1981</v>
      </c>
      <c r="E43" s="2">
        <f t="shared" si="22"/>
        <v>34</v>
      </c>
      <c r="F43" s="2">
        <v>0</v>
      </c>
      <c r="G43" s="2">
        <v>25.2</v>
      </c>
      <c r="H43" s="2">
        <v>1030</v>
      </c>
      <c r="I43" s="2">
        <v>895.4</v>
      </c>
      <c r="J43" s="2">
        <v>103.7</v>
      </c>
      <c r="K43" s="2">
        <v>895.4</v>
      </c>
      <c r="L43" s="2">
        <f t="shared" si="1"/>
        <v>39003534.460000001</v>
      </c>
      <c r="M43" s="2">
        <v>278</v>
      </c>
      <c r="N43" s="2">
        <f t="shared" si="2"/>
        <v>12109680</v>
      </c>
      <c r="O43" s="2">
        <f t="shared" si="3"/>
        <v>0.43437500000000001</v>
      </c>
      <c r="P43" s="2">
        <f t="shared" si="4"/>
        <v>1125027.08</v>
      </c>
      <c r="Q43" s="2">
        <f t="shared" si="5"/>
        <v>1.12502708</v>
      </c>
      <c r="R43" s="2">
        <v>1.4</v>
      </c>
      <c r="S43" s="2">
        <f t="shared" si="6"/>
        <v>3.6259859999999993</v>
      </c>
      <c r="T43" s="2">
        <f t="shared" si="7"/>
        <v>896</v>
      </c>
      <c r="U43" s="2">
        <f t="shared" si="8"/>
        <v>39032000</v>
      </c>
      <c r="W43" s="2">
        <f t="shared" si="9"/>
        <v>0</v>
      </c>
      <c r="X43" s="2">
        <f t="shared" si="10"/>
        <v>0</v>
      </c>
      <c r="Y43" s="2">
        <f t="shared" si="11"/>
        <v>0</v>
      </c>
      <c r="Z43" s="2">
        <f t="shared" si="12"/>
        <v>3.2208559152677858</v>
      </c>
      <c r="AA43" s="2">
        <f t="shared" si="13"/>
        <v>0</v>
      </c>
      <c r="AB43" s="2" t="e">
        <f t="shared" si="14"/>
        <v>#DIV/0!</v>
      </c>
      <c r="AC43" s="2">
        <v>0</v>
      </c>
      <c r="AD43" s="2" t="e">
        <f t="shared" si="15"/>
        <v>#DIV/0!</v>
      </c>
      <c r="AE43" s="2" t="s">
        <v>133</v>
      </c>
      <c r="AF43" s="2">
        <f t="shared" si="16"/>
        <v>3.2230215827338129</v>
      </c>
      <c r="AG43" s="2">
        <f t="shared" si="17"/>
        <v>8.2025788162707974E-2</v>
      </c>
      <c r="AH43" s="2">
        <f t="shared" si="18"/>
        <v>8.7953293719185233</v>
      </c>
      <c r="AI43" s="2">
        <f t="shared" si="19"/>
        <v>4517161.63</v>
      </c>
      <c r="AJ43" s="2">
        <f t="shared" si="20"/>
        <v>127911.876</v>
      </c>
      <c r="AK43" s="2">
        <f t="shared" si="21"/>
        <v>0.12791187600000001</v>
      </c>
      <c r="AL43" s="2" t="s">
        <v>133</v>
      </c>
      <c r="AM43" s="2" t="s">
        <v>133</v>
      </c>
      <c r="AN43" s="2" t="s">
        <v>133</v>
      </c>
      <c r="AO43" s="2" t="s">
        <v>133</v>
      </c>
      <c r="AP43" s="2" t="s">
        <v>133</v>
      </c>
      <c r="AQ43" s="2" t="s">
        <v>133</v>
      </c>
      <c r="AR43" s="2" t="s">
        <v>133</v>
      </c>
      <c r="AS43" s="2">
        <v>0</v>
      </c>
      <c r="AT43" s="2" t="s">
        <v>133</v>
      </c>
      <c r="AU43" s="2" t="s">
        <v>133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 t="s">
        <v>134</v>
      </c>
    </row>
    <row r="44" spans="1:99" s="2" customFormat="1" x14ac:dyDescent="0.25">
      <c r="A44" s="2" t="s">
        <v>453</v>
      </c>
      <c r="C44" s="2" t="s">
        <v>454</v>
      </c>
      <c r="F44" s="2">
        <v>0</v>
      </c>
      <c r="G44" s="2">
        <v>70</v>
      </c>
      <c r="H44" s="2">
        <v>63000</v>
      </c>
      <c r="I44" s="2">
        <v>24000</v>
      </c>
      <c r="J44" s="2">
        <v>4400</v>
      </c>
      <c r="K44" s="2">
        <v>24000</v>
      </c>
      <c r="L44" s="2">
        <f t="shared" si="1"/>
        <v>1045437600</v>
      </c>
      <c r="M44" s="2">
        <v>320</v>
      </c>
      <c r="N44" s="2">
        <f t="shared" si="2"/>
        <v>13939200</v>
      </c>
      <c r="O44" s="2">
        <f t="shared" si="3"/>
        <v>0.5</v>
      </c>
      <c r="P44" s="2">
        <f t="shared" si="4"/>
        <v>1294995.2</v>
      </c>
      <c r="Q44" s="2">
        <f t="shared" si="5"/>
        <v>1.2949952</v>
      </c>
      <c r="R44" s="2">
        <v>63</v>
      </c>
      <c r="S44" s="2">
        <f t="shared" si="6"/>
        <v>163.16936999999999</v>
      </c>
      <c r="T44" s="2">
        <f t="shared" si="7"/>
        <v>40320</v>
      </c>
      <c r="U44" s="2">
        <f t="shared" si="8"/>
        <v>1756440000</v>
      </c>
      <c r="W44" s="2">
        <f t="shared" si="9"/>
        <v>0</v>
      </c>
      <c r="X44" s="2">
        <f t="shared" si="10"/>
        <v>0</v>
      </c>
      <c r="Y44" s="2">
        <f t="shared" si="11"/>
        <v>0</v>
      </c>
      <c r="Z44" s="2">
        <f t="shared" si="12"/>
        <v>74.999827823691462</v>
      </c>
      <c r="AA44" s="2">
        <f t="shared" si="13"/>
        <v>0</v>
      </c>
      <c r="AB44" s="2" t="e">
        <f t="shared" si="14"/>
        <v>#DIV/0!</v>
      </c>
      <c r="AC44" s="2">
        <v>0</v>
      </c>
      <c r="AD44" s="2" t="e">
        <f t="shared" si="15"/>
        <v>#DIV/0!</v>
      </c>
      <c r="AE44" s="2" t="s">
        <v>133</v>
      </c>
      <c r="AF44" s="2">
        <f t="shared" si="16"/>
        <v>126</v>
      </c>
      <c r="AG44" s="2">
        <f t="shared" si="17"/>
        <v>1.7802737578050354</v>
      </c>
      <c r="AH44" s="2">
        <f t="shared" si="18"/>
        <v>0.23860710421659931</v>
      </c>
      <c r="AI44" s="2">
        <f t="shared" si="19"/>
        <v>191663560</v>
      </c>
      <c r="AJ44" s="2">
        <f t="shared" si="20"/>
        <v>5427312</v>
      </c>
      <c r="AK44" s="2">
        <f t="shared" si="21"/>
        <v>5.4273119999999997</v>
      </c>
      <c r="AL44" s="2" t="s">
        <v>133</v>
      </c>
      <c r="AM44" s="2" t="s">
        <v>133</v>
      </c>
      <c r="AN44" s="2" t="s">
        <v>133</v>
      </c>
      <c r="AO44" s="2" t="s">
        <v>133</v>
      </c>
      <c r="AP44" s="2" t="s">
        <v>133</v>
      </c>
      <c r="AQ44" s="2" t="s">
        <v>133</v>
      </c>
      <c r="AR44" s="2" t="s">
        <v>133</v>
      </c>
      <c r="AS44" s="2">
        <v>0</v>
      </c>
      <c r="AT44" s="2" t="s">
        <v>133</v>
      </c>
      <c r="AU44" s="2" t="s">
        <v>133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 t="s">
        <v>134</v>
      </c>
    </row>
    <row r="45" spans="1:99" s="2" customFormat="1" x14ac:dyDescent="0.25">
      <c r="A45" s="2" t="s">
        <v>455</v>
      </c>
      <c r="C45" s="2" t="s">
        <v>456</v>
      </c>
      <c r="D45" s="2">
        <v>1982</v>
      </c>
      <c r="E45" s="2">
        <f>2015-D45</f>
        <v>33</v>
      </c>
      <c r="F45" s="2">
        <v>0</v>
      </c>
      <c r="G45" s="2">
        <v>51.5</v>
      </c>
      <c r="H45" s="2">
        <v>3900</v>
      </c>
      <c r="I45" s="2">
        <v>16074</v>
      </c>
      <c r="J45" s="2">
        <v>5759</v>
      </c>
      <c r="K45" s="2">
        <v>16074</v>
      </c>
      <c r="L45" s="2">
        <f t="shared" si="1"/>
        <v>700181832.60000002</v>
      </c>
      <c r="M45" s="2">
        <v>546</v>
      </c>
      <c r="N45" s="2">
        <f t="shared" si="2"/>
        <v>23783760</v>
      </c>
      <c r="O45" s="2">
        <f t="shared" si="3"/>
        <v>0.85312500000000002</v>
      </c>
      <c r="P45" s="2">
        <f t="shared" si="4"/>
        <v>2209585.56</v>
      </c>
      <c r="Q45" s="2">
        <f t="shared" si="5"/>
        <v>2.2095855600000003</v>
      </c>
      <c r="R45" s="2">
        <v>24.77</v>
      </c>
      <c r="S45" s="2">
        <f t="shared" si="6"/>
        <v>64.154052299999989</v>
      </c>
      <c r="T45" s="2">
        <f t="shared" si="7"/>
        <v>15852.8</v>
      </c>
      <c r="U45" s="2">
        <f t="shared" si="8"/>
        <v>690587600</v>
      </c>
      <c r="W45" s="2">
        <f t="shared" si="9"/>
        <v>0</v>
      </c>
      <c r="X45" s="2">
        <f t="shared" si="10"/>
        <v>0</v>
      </c>
      <c r="Y45" s="2">
        <f t="shared" si="11"/>
        <v>0</v>
      </c>
      <c r="Z45" s="2">
        <f t="shared" si="12"/>
        <v>29.439492855629219</v>
      </c>
      <c r="AA45" s="2">
        <f t="shared" si="13"/>
        <v>0</v>
      </c>
      <c r="AB45" s="2" t="e">
        <f t="shared" si="14"/>
        <v>#DIV/0!</v>
      </c>
      <c r="AC45" s="2">
        <v>0</v>
      </c>
      <c r="AD45" s="2" t="e">
        <f t="shared" si="15"/>
        <v>#DIV/0!</v>
      </c>
      <c r="AE45" s="2" t="s">
        <v>133</v>
      </c>
      <c r="AF45" s="2">
        <f t="shared" si="16"/>
        <v>29.034432234432234</v>
      </c>
      <c r="AG45" s="2">
        <f t="shared" si="17"/>
        <v>0.53497749869431499</v>
      </c>
      <c r="AH45" s="2">
        <f t="shared" si="18"/>
        <v>0.31105102186249683</v>
      </c>
      <c r="AI45" s="2">
        <f t="shared" si="19"/>
        <v>250861464.09999999</v>
      </c>
      <c r="AJ45" s="2">
        <f t="shared" si="20"/>
        <v>7103611.3200000003</v>
      </c>
      <c r="AK45" s="2">
        <f t="shared" si="21"/>
        <v>7.1036113200000006</v>
      </c>
      <c r="AL45" s="2" t="s">
        <v>133</v>
      </c>
      <c r="AM45" s="2" t="s">
        <v>133</v>
      </c>
      <c r="AN45" s="2" t="s">
        <v>133</v>
      </c>
      <c r="AO45" s="2" t="s">
        <v>133</v>
      </c>
      <c r="AP45" s="2" t="s">
        <v>133</v>
      </c>
      <c r="AQ45" s="2" t="s">
        <v>133</v>
      </c>
      <c r="AR45" s="2" t="s">
        <v>133</v>
      </c>
      <c r="AS45" s="2">
        <v>0</v>
      </c>
      <c r="AT45" s="2" t="s">
        <v>133</v>
      </c>
      <c r="AU45" s="2" t="s">
        <v>133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 t="s">
        <v>134</v>
      </c>
    </row>
    <row r="46" spans="1:99" s="2" customFormat="1" x14ac:dyDescent="0.25">
      <c r="A46" s="2" t="s">
        <v>457</v>
      </c>
      <c r="C46" s="2" t="s">
        <v>458</v>
      </c>
      <c r="F46" s="2">
        <v>0</v>
      </c>
      <c r="G46" s="2">
        <v>27</v>
      </c>
      <c r="H46" s="2">
        <v>0</v>
      </c>
      <c r="I46" s="2">
        <v>2200</v>
      </c>
      <c r="J46" s="2">
        <v>1300</v>
      </c>
      <c r="K46" s="2">
        <v>2200</v>
      </c>
      <c r="L46" s="2">
        <f t="shared" si="1"/>
        <v>95831780</v>
      </c>
      <c r="M46" s="2">
        <v>460</v>
      </c>
      <c r="N46" s="2">
        <f t="shared" si="2"/>
        <v>20037600</v>
      </c>
      <c r="O46" s="2">
        <f t="shared" si="3"/>
        <v>0.71875</v>
      </c>
      <c r="P46" s="2">
        <f t="shared" si="4"/>
        <v>1861555.6</v>
      </c>
      <c r="Q46" s="2">
        <f t="shared" si="5"/>
        <v>1.8615556000000002</v>
      </c>
      <c r="R46" s="2">
        <v>0.23</v>
      </c>
      <c r="S46" s="2">
        <f t="shared" si="6"/>
        <v>0.5956977</v>
      </c>
      <c r="T46" s="2">
        <f t="shared" si="7"/>
        <v>147.20000000000002</v>
      </c>
      <c r="U46" s="2">
        <f t="shared" si="8"/>
        <v>6412400</v>
      </c>
      <c r="V46" s="2">
        <v>65264.840146000002</v>
      </c>
      <c r="W46" s="2">
        <f t="shared" si="9"/>
        <v>19.892723276500799</v>
      </c>
      <c r="X46" s="2">
        <f t="shared" si="10"/>
        <v>12.360769134611525</v>
      </c>
      <c r="Y46" s="2">
        <f t="shared" si="11"/>
        <v>4.1129281847641073</v>
      </c>
      <c r="Z46" s="2">
        <f t="shared" si="12"/>
        <v>4.7825977162933686</v>
      </c>
      <c r="AA46" s="2">
        <f t="shared" si="13"/>
        <v>12.405628650709811</v>
      </c>
      <c r="AB46" s="2" t="e">
        <f t="shared" si="14"/>
        <v>#DIV/0!</v>
      </c>
      <c r="AC46" s="2">
        <v>0</v>
      </c>
      <c r="AD46" s="2" t="e">
        <f t="shared" si="15"/>
        <v>#DIV/0!</v>
      </c>
      <c r="AE46" s="2">
        <v>2580.9499999999998</v>
      </c>
      <c r="AF46" s="2">
        <f t="shared" si="16"/>
        <v>0.32000000000000006</v>
      </c>
      <c r="AG46" s="2">
        <f t="shared" si="17"/>
        <v>9.4686148038700041E-2</v>
      </c>
      <c r="AH46" s="2">
        <f t="shared" si="18"/>
        <v>1.1609153339769158</v>
      </c>
      <c r="AI46" s="2">
        <f t="shared" si="19"/>
        <v>56627870</v>
      </c>
      <c r="AJ46" s="2">
        <f t="shared" si="20"/>
        <v>1603524</v>
      </c>
      <c r="AK46" s="2">
        <f t="shared" si="21"/>
        <v>1.6035239999999999</v>
      </c>
      <c r="AL46" s="2" t="s">
        <v>459</v>
      </c>
      <c r="AM46" s="2" t="s">
        <v>133</v>
      </c>
      <c r="AN46" s="2" t="s">
        <v>133</v>
      </c>
      <c r="AO46" s="2" t="s">
        <v>460</v>
      </c>
      <c r="AP46" s="2" t="s">
        <v>461</v>
      </c>
      <c r="AQ46" s="2" t="s">
        <v>423</v>
      </c>
      <c r="AR46" s="2" t="s">
        <v>462</v>
      </c>
      <c r="AS46" s="2">
        <v>4</v>
      </c>
      <c r="AT46" s="2" t="s">
        <v>463</v>
      </c>
      <c r="AU46" s="2" t="s">
        <v>464</v>
      </c>
      <c r="AV46" s="2">
        <v>9</v>
      </c>
      <c r="AW46" s="5">
        <v>77</v>
      </c>
      <c r="AX46" s="5">
        <v>22</v>
      </c>
      <c r="AY46" s="5">
        <v>1</v>
      </c>
      <c r="AZ46" s="5">
        <v>1.9</v>
      </c>
      <c r="BA46" s="5">
        <v>1.6</v>
      </c>
      <c r="BB46" s="5">
        <v>0.2</v>
      </c>
      <c r="BC46" s="5">
        <v>0.3</v>
      </c>
      <c r="BD46" s="5">
        <v>0.2</v>
      </c>
      <c r="BE46" s="5">
        <v>0.3</v>
      </c>
      <c r="BF46" s="5">
        <v>3.3</v>
      </c>
      <c r="BG46" s="5">
        <v>0.1</v>
      </c>
      <c r="BH46" s="5">
        <v>0.1</v>
      </c>
      <c r="BI46" s="5">
        <v>2.7</v>
      </c>
      <c r="BJ46" s="5">
        <v>42.3</v>
      </c>
      <c r="BK46" s="5">
        <v>21.1</v>
      </c>
      <c r="BL46" s="5">
        <v>26.1</v>
      </c>
      <c r="BM46" s="2">
        <v>0</v>
      </c>
      <c r="BN46" s="5">
        <v>0.1</v>
      </c>
      <c r="BO46" s="5">
        <v>203220</v>
      </c>
      <c r="BP46" s="5">
        <v>93815</v>
      </c>
      <c r="BQ46" s="5">
        <v>16</v>
      </c>
      <c r="BR46" s="5">
        <v>8</v>
      </c>
      <c r="BS46" s="5">
        <v>0.09</v>
      </c>
      <c r="BT46" s="5">
        <v>0.04</v>
      </c>
      <c r="BU46" s="5">
        <v>411542</v>
      </c>
      <c r="BV46" s="5">
        <v>33</v>
      </c>
      <c r="BW46" s="5">
        <v>0.18</v>
      </c>
      <c r="BX46" s="5">
        <v>4538214</v>
      </c>
      <c r="BY46" s="5">
        <v>449299</v>
      </c>
      <c r="BZ46" s="5">
        <v>367</v>
      </c>
      <c r="CA46" s="5">
        <v>36</v>
      </c>
      <c r="CB46" s="5">
        <v>1.99</v>
      </c>
      <c r="CC46" s="5">
        <v>0.21</v>
      </c>
      <c r="CD46" s="5">
        <v>4</v>
      </c>
      <c r="CE46" s="5">
        <v>4</v>
      </c>
      <c r="CF46" s="5">
        <v>58</v>
      </c>
      <c r="CG46" s="5">
        <v>33</v>
      </c>
      <c r="CH46" s="5">
        <v>25</v>
      </c>
      <c r="CI46" s="5">
        <v>1</v>
      </c>
      <c r="CJ46" s="5">
        <v>2</v>
      </c>
      <c r="CK46" s="2">
        <v>0</v>
      </c>
      <c r="CL46" s="2">
        <v>0</v>
      </c>
      <c r="CM46" s="2">
        <v>0</v>
      </c>
      <c r="CN46" s="5">
        <v>1</v>
      </c>
      <c r="CO46" s="5">
        <v>4</v>
      </c>
      <c r="CP46" s="5">
        <v>25</v>
      </c>
      <c r="CQ46" s="5">
        <v>7</v>
      </c>
      <c r="CR46" s="5">
        <v>36</v>
      </c>
      <c r="CS46" s="5">
        <v>0.64178999999999997</v>
      </c>
      <c r="CT46" s="5">
        <v>0.13402</v>
      </c>
      <c r="CU46" s="2" t="s">
        <v>134</v>
      </c>
    </row>
    <row r="47" spans="1:99" s="2" customFormat="1" x14ac:dyDescent="0.25">
      <c r="A47" s="2" t="s">
        <v>465</v>
      </c>
      <c r="C47" s="2" t="s">
        <v>466</v>
      </c>
      <c r="D47" s="2">
        <v>1996</v>
      </c>
      <c r="E47" s="2">
        <f>2015-D47</f>
        <v>19</v>
      </c>
      <c r="F47" s="2">
        <v>0</v>
      </c>
      <c r="G47" s="2">
        <v>39</v>
      </c>
      <c r="H47" s="2">
        <v>8205</v>
      </c>
      <c r="I47" s="2">
        <v>15986</v>
      </c>
      <c r="J47" s="2">
        <v>5907</v>
      </c>
      <c r="K47" s="2">
        <v>15986</v>
      </c>
      <c r="L47" s="2">
        <f t="shared" si="1"/>
        <v>696348561.39999998</v>
      </c>
      <c r="M47" s="2">
        <v>675</v>
      </c>
      <c r="N47" s="2">
        <f t="shared" si="2"/>
        <v>29403000</v>
      </c>
      <c r="O47" s="2">
        <f t="shared" si="3"/>
        <v>1.0546875</v>
      </c>
      <c r="P47" s="2">
        <f t="shared" si="4"/>
        <v>2731630.5</v>
      </c>
      <c r="Q47" s="2">
        <f t="shared" si="5"/>
        <v>2.7316305000000001</v>
      </c>
      <c r="R47" s="2">
        <v>17.8</v>
      </c>
      <c r="S47" s="2">
        <f t="shared" si="6"/>
        <v>46.101821999999999</v>
      </c>
      <c r="T47" s="2">
        <f t="shared" si="7"/>
        <v>11392</v>
      </c>
      <c r="U47" s="2">
        <f t="shared" si="8"/>
        <v>496264000</v>
      </c>
      <c r="V47" s="2">
        <v>50034.976318000001</v>
      </c>
      <c r="W47" s="2">
        <f t="shared" si="9"/>
        <v>15.250660781726399</v>
      </c>
      <c r="X47" s="2">
        <f t="shared" si="10"/>
        <v>9.4763243047712926</v>
      </c>
      <c r="Y47" s="2">
        <f t="shared" si="11"/>
        <v>2.6029904562293811</v>
      </c>
      <c r="Z47" s="2">
        <f t="shared" si="12"/>
        <v>23.68290859436112</v>
      </c>
      <c r="AA47" s="2">
        <f t="shared" si="13"/>
        <v>2.09309807492872</v>
      </c>
      <c r="AB47" s="2" t="e">
        <f t="shared" si="14"/>
        <v>#DIV/0!</v>
      </c>
      <c r="AC47" s="2">
        <v>0</v>
      </c>
      <c r="AD47" s="2" t="e">
        <f t="shared" si="15"/>
        <v>#DIV/0!</v>
      </c>
      <c r="AE47" s="2" t="s">
        <v>133</v>
      </c>
      <c r="AF47" s="2">
        <f t="shared" si="16"/>
        <v>16.877037037037038</v>
      </c>
      <c r="AG47" s="2">
        <f t="shared" si="17"/>
        <v>0.38706567993269775</v>
      </c>
      <c r="AH47" s="2">
        <f t="shared" si="18"/>
        <v>0.37490641374814831</v>
      </c>
      <c r="AI47" s="2">
        <f t="shared" si="19"/>
        <v>257308329.30000001</v>
      </c>
      <c r="AJ47" s="2">
        <f t="shared" si="20"/>
        <v>7286166.3600000003</v>
      </c>
      <c r="AK47" s="2">
        <f t="shared" si="21"/>
        <v>7.2861663600000002</v>
      </c>
      <c r="AL47" s="2" t="s">
        <v>467</v>
      </c>
      <c r="AM47" s="2" t="s">
        <v>133</v>
      </c>
      <c r="AN47" s="2" t="s">
        <v>468</v>
      </c>
      <c r="AO47" s="2" t="s">
        <v>469</v>
      </c>
      <c r="AP47" s="2" t="s">
        <v>133</v>
      </c>
      <c r="AQ47" s="2" t="s">
        <v>133</v>
      </c>
      <c r="AR47" s="2" t="s">
        <v>133</v>
      </c>
      <c r="AS47" s="2">
        <v>0</v>
      </c>
      <c r="AT47" s="2" t="s">
        <v>133</v>
      </c>
      <c r="AU47" s="2" t="s">
        <v>133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 t="s">
        <v>134</v>
      </c>
    </row>
    <row r="48" spans="1:99" s="2" customFormat="1" x14ac:dyDescent="0.25">
      <c r="A48" s="2" t="s">
        <v>470</v>
      </c>
      <c r="B48" s="2" t="s">
        <v>471</v>
      </c>
      <c r="C48" s="2" t="s">
        <v>472</v>
      </c>
      <c r="D48" s="2">
        <v>1997</v>
      </c>
      <c r="E48" s="2">
        <f>2015-D48</f>
        <v>18</v>
      </c>
      <c r="F48" s="2">
        <v>0</v>
      </c>
      <c r="G48" s="2">
        <v>64</v>
      </c>
      <c r="H48" s="2">
        <v>38936</v>
      </c>
      <c r="I48" s="2">
        <v>22976</v>
      </c>
      <c r="J48" s="2">
        <v>8097</v>
      </c>
      <c r="K48" s="2">
        <v>22976</v>
      </c>
      <c r="L48" s="2">
        <f t="shared" si="1"/>
        <v>1000832262.4</v>
      </c>
      <c r="M48" s="2">
        <v>535</v>
      </c>
      <c r="N48" s="2">
        <f t="shared" si="2"/>
        <v>23304600</v>
      </c>
      <c r="O48" s="2">
        <f t="shared" si="3"/>
        <v>0.8359375</v>
      </c>
      <c r="P48" s="2">
        <f t="shared" si="4"/>
        <v>2165070.1</v>
      </c>
      <c r="Q48" s="2">
        <f t="shared" si="5"/>
        <v>2.1650701000000003</v>
      </c>
      <c r="R48" s="2">
        <v>19</v>
      </c>
      <c r="S48" s="2">
        <f t="shared" si="6"/>
        <v>49.209809999999997</v>
      </c>
      <c r="T48" s="2">
        <f t="shared" si="7"/>
        <v>12160</v>
      </c>
      <c r="U48" s="2">
        <f t="shared" si="8"/>
        <v>529720000</v>
      </c>
      <c r="V48" s="2">
        <v>44053.386236999999</v>
      </c>
      <c r="W48" s="2">
        <f t="shared" si="9"/>
        <v>13.4274721250376</v>
      </c>
      <c r="X48" s="2">
        <f t="shared" si="10"/>
        <v>8.3434470329703778</v>
      </c>
      <c r="Y48" s="2">
        <f t="shared" si="11"/>
        <v>2.5742645104687689</v>
      </c>
      <c r="Z48" s="2">
        <f t="shared" si="12"/>
        <v>42.945695802545423</v>
      </c>
      <c r="AA48" s="2">
        <f t="shared" si="13"/>
        <v>1.3444294217511497</v>
      </c>
      <c r="AB48" s="2" t="e">
        <f t="shared" si="14"/>
        <v>#DIV/0!</v>
      </c>
      <c r="AC48" s="2">
        <v>0</v>
      </c>
      <c r="AD48" s="2" t="e">
        <f t="shared" si="15"/>
        <v>#DIV/0!</v>
      </c>
      <c r="AE48" s="2" t="s">
        <v>133</v>
      </c>
      <c r="AF48" s="2">
        <f t="shared" si="16"/>
        <v>22.728971962616821</v>
      </c>
      <c r="AG48" s="2">
        <f t="shared" si="17"/>
        <v>0.78839573363720894</v>
      </c>
      <c r="AH48" s="2">
        <f t="shared" si="18"/>
        <v>0.21677825248775578</v>
      </c>
      <c r="AI48" s="2">
        <f t="shared" si="19"/>
        <v>352704510.30000001</v>
      </c>
      <c r="AJ48" s="2">
        <f t="shared" si="20"/>
        <v>9987487.5600000005</v>
      </c>
      <c r="AK48" s="2">
        <f t="shared" si="21"/>
        <v>9.9874875599999999</v>
      </c>
      <c r="AL48" s="2" t="s">
        <v>473</v>
      </c>
      <c r="AM48" s="2" t="s">
        <v>133</v>
      </c>
      <c r="AN48" s="2" t="s">
        <v>133</v>
      </c>
      <c r="AO48" s="2" t="s">
        <v>474</v>
      </c>
      <c r="AP48" s="2" t="s">
        <v>133</v>
      </c>
      <c r="AQ48" s="2" t="s">
        <v>133</v>
      </c>
      <c r="AR48" s="2" t="s">
        <v>133</v>
      </c>
      <c r="AS48" s="2">
        <v>0</v>
      </c>
      <c r="AT48" s="2" t="s">
        <v>133</v>
      </c>
      <c r="AU48" s="2" t="s">
        <v>133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 t="s">
        <v>134</v>
      </c>
    </row>
    <row r="49" spans="1:99" s="2" customFormat="1" x14ac:dyDescent="0.25">
      <c r="A49" s="2" t="s">
        <v>475</v>
      </c>
      <c r="C49" s="2" t="s">
        <v>476</v>
      </c>
      <c r="D49" s="2">
        <v>1997</v>
      </c>
      <c r="E49" s="2">
        <f>2015-D49</f>
        <v>18</v>
      </c>
      <c r="F49" s="2">
        <v>0</v>
      </c>
      <c r="G49" s="2">
        <v>52</v>
      </c>
      <c r="H49" s="2">
        <v>23327</v>
      </c>
      <c r="I49" s="2">
        <v>16828</v>
      </c>
      <c r="J49" s="2">
        <v>8922</v>
      </c>
      <c r="K49" s="2">
        <v>16828</v>
      </c>
      <c r="L49" s="2">
        <f t="shared" si="1"/>
        <v>733025997.20000005</v>
      </c>
      <c r="M49" s="2">
        <v>523</v>
      </c>
      <c r="N49" s="2">
        <f t="shared" si="2"/>
        <v>22781880</v>
      </c>
      <c r="O49" s="2">
        <f t="shared" si="3"/>
        <v>0.81718750000000007</v>
      </c>
      <c r="P49" s="2">
        <f t="shared" si="4"/>
        <v>2116507.7800000003</v>
      </c>
      <c r="Q49" s="2">
        <f t="shared" si="5"/>
        <v>2.1165077800000001</v>
      </c>
      <c r="R49" s="2">
        <v>12.5</v>
      </c>
      <c r="S49" s="2">
        <f t="shared" si="6"/>
        <v>32.374874999999996</v>
      </c>
      <c r="T49" s="2">
        <f t="shared" si="7"/>
        <v>8000</v>
      </c>
      <c r="U49" s="2">
        <f t="shared" si="8"/>
        <v>348500000</v>
      </c>
      <c r="V49" s="2">
        <v>44053.386236999999</v>
      </c>
      <c r="W49" s="2">
        <f t="shared" si="9"/>
        <v>13.4274721250376</v>
      </c>
      <c r="X49" s="2">
        <f t="shared" si="10"/>
        <v>8.3434470329703778</v>
      </c>
      <c r="Y49" s="2">
        <f t="shared" si="11"/>
        <v>2.6036296942626489</v>
      </c>
      <c r="Z49" s="2">
        <f t="shared" si="12"/>
        <v>32.175834356075974</v>
      </c>
      <c r="AA49" s="2">
        <f t="shared" si="13"/>
        <v>1.2201126460344158</v>
      </c>
      <c r="AB49" s="2" t="e">
        <f t="shared" si="14"/>
        <v>#DIV/0!</v>
      </c>
      <c r="AC49" s="2">
        <v>0</v>
      </c>
      <c r="AD49" s="2" t="e">
        <f t="shared" si="15"/>
        <v>#DIV/0!</v>
      </c>
      <c r="AE49" s="2" t="s">
        <v>133</v>
      </c>
      <c r="AF49" s="2">
        <f t="shared" si="16"/>
        <v>15.296367112810707</v>
      </c>
      <c r="AG49" s="2">
        <f t="shared" si="17"/>
        <v>0.59742100206887749</v>
      </c>
      <c r="AH49" s="2">
        <f t="shared" si="18"/>
        <v>0.19232048175270341</v>
      </c>
      <c r="AI49" s="2">
        <f t="shared" si="19"/>
        <v>388641427.80000001</v>
      </c>
      <c r="AJ49" s="2">
        <f t="shared" si="20"/>
        <v>11005108.560000001</v>
      </c>
      <c r="AK49" s="2">
        <f t="shared" si="21"/>
        <v>11.00510856</v>
      </c>
      <c r="AL49" s="2" t="s">
        <v>477</v>
      </c>
      <c r="AM49" s="2" t="s">
        <v>133</v>
      </c>
      <c r="AN49" s="2" t="s">
        <v>133</v>
      </c>
      <c r="AO49" s="2" t="s">
        <v>478</v>
      </c>
      <c r="AP49" s="2" t="s">
        <v>133</v>
      </c>
      <c r="AQ49" s="2" t="s">
        <v>133</v>
      </c>
      <c r="AR49" s="2" t="s">
        <v>133</v>
      </c>
      <c r="AS49" s="2">
        <v>0</v>
      </c>
      <c r="AT49" s="2" t="s">
        <v>133</v>
      </c>
      <c r="AU49" s="2" t="s">
        <v>133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 t="s">
        <v>134</v>
      </c>
    </row>
    <row r="50" spans="1:99" s="2" customFormat="1" x14ac:dyDescent="0.25">
      <c r="A50" s="2" t="s">
        <v>479</v>
      </c>
      <c r="C50" s="2" t="s">
        <v>480</v>
      </c>
      <c r="F50" s="2">
        <v>0</v>
      </c>
      <c r="G50" s="2">
        <v>12</v>
      </c>
      <c r="H50" s="2">
        <v>0</v>
      </c>
      <c r="I50" s="2">
        <v>1095</v>
      </c>
      <c r="J50" s="2">
        <v>550</v>
      </c>
      <c r="K50" s="2">
        <v>1095</v>
      </c>
      <c r="L50" s="2">
        <f t="shared" si="1"/>
        <v>47698090.5</v>
      </c>
      <c r="M50" s="2">
        <v>300</v>
      </c>
      <c r="N50" s="2">
        <f t="shared" si="2"/>
        <v>13068000</v>
      </c>
      <c r="O50" s="2">
        <f t="shared" si="3"/>
        <v>0.46875</v>
      </c>
      <c r="P50" s="2">
        <f t="shared" si="4"/>
        <v>1214058</v>
      </c>
      <c r="Q50" s="2">
        <f t="shared" si="5"/>
        <v>1.2140580000000001</v>
      </c>
      <c r="R50" s="2">
        <v>149.1</v>
      </c>
      <c r="S50" s="2">
        <f t="shared" si="6"/>
        <v>386.16750899999994</v>
      </c>
      <c r="T50" s="2">
        <f t="shared" si="7"/>
        <v>95424</v>
      </c>
      <c r="U50" s="2">
        <f t="shared" si="8"/>
        <v>4156908000</v>
      </c>
      <c r="W50" s="2">
        <f t="shared" si="9"/>
        <v>0</v>
      </c>
      <c r="X50" s="2">
        <f t="shared" si="10"/>
        <v>0</v>
      </c>
      <c r="Y50" s="2">
        <f t="shared" si="11"/>
        <v>0</v>
      </c>
      <c r="Z50" s="2">
        <f t="shared" si="12"/>
        <v>3.6499916207529846</v>
      </c>
      <c r="AA50" s="2">
        <f t="shared" si="13"/>
        <v>0</v>
      </c>
      <c r="AB50" s="2" t="e">
        <f t="shared" si="14"/>
        <v>#DIV/0!</v>
      </c>
      <c r="AC50" s="2">
        <v>0</v>
      </c>
      <c r="AD50" s="2" t="e">
        <f t="shared" si="15"/>
        <v>#DIV/0!</v>
      </c>
      <c r="AE50" s="2" t="s">
        <v>133</v>
      </c>
      <c r="AF50" s="2">
        <f t="shared" si="16"/>
        <v>318.08</v>
      </c>
      <c r="AG50" s="2">
        <f t="shared" si="17"/>
        <v>8.9481396434459903E-2</v>
      </c>
      <c r="AH50" s="2">
        <f t="shared" si="18"/>
        <v>1.7895532816244948</v>
      </c>
      <c r="AI50" s="2">
        <f t="shared" si="19"/>
        <v>23957945</v>
      </c>
      <c r="AJ50" s="2">
        <f t="shared" si="20"/>
        <v>678414</v>
      </c>
      <c r="AK50" s="2">
        <f t="shared" si="21"/>
        <v>0.67841399999999996</v>
      </c>
      <c r="AL50" s="2" t="s">
        <v>133</v>
      </c>
      <c r="AM50" s="2" t="s">
        <v>133</v>
      </c>
      <c r="AN50" s="2" t="s">
        <v>133</v>
      </c>
      <c r="AO50" s="2" t="s">
        <v>133</v>
      </c>
      <c r="AP50" s="2" t="s">
        <v>133</v>
      </c>
      <c r="AQ50" s="2" t="s">
        <v>133</v>
      </c>
      <c r="AR50" s="2" t="s">
        <v>133</v>
      </c>
      <c r="AS50" s="2">
        <v>0</v>
      </c>
      <c r="AT50" s="2" t="s">
        <v>133</v>
      </c>
      <c r="AU50" s="2" t="s">
        <v>133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 t="s">
        <v>134</v>
      </c>
    </row>
    <row r="51" spans="1:99" s="2" customFormat="1" x14ac:dyDescent="0.25">
      <c r="A51" s="2" t="s">
        <v>481</v>
      </c>
      <c r="B51" s="2" t="s">
        <v>482</v>
      </c>
      <c r="C51" s="2" t="s">
        <v>483</v>
      </c>
      <c r="D51" s="2">
        <v>1981</v>
      </c>
      <c r="E51" s="2">
        <f t="shared" ref="E51:E52" si="23">2015-D51</f>
        <v>34</v>
      </c>
      <c r="F51" s="2">
        <v>100</v>
      </c>
      <c r="G51" s="2">
        <v>105</v>
      </c>
      <c r="H51" s="2">
        <v>4750</v>
      </c>
      <c r="I51" s="2">
        <v>160000</v>
      </c>
      <c r="J51" s="2">
        <v>76000</v>
      </c>
      <c r="K51" s="2">
        <v>160000</v>
      </c>
      <c r="L51" s="2">
        <f t="shared" si="1"/>
        <v>6969584000</v>
      </c>
      <c r="M51" s="2">
        <v>4580</v>
      </c>
      <c r="N51" s="2">
        <f t="shared" si="2"/>
        <v>199504800</v>
      </c>
      <c r="O51" s="2">
        <f t="shared" si="3"/>
        <v>7.15625</v>
      </c>
      <c r="P51" s="2">
        <f t="shared" si="4"/>
        <v>18534618.800000001</v>
      </c>
      <c r="Q51" s="2">
        <f t="shared" si="5"/>
        <v>18.534618800000001</v>
      </c>
      <c r="R51" s="2">
        <v>144</v>
      </c>
      <c r="S51" s="2">
        <f t="shared" si="6"/>
        <v>372.95855999999998</v>
      </c>
      <c r="T51" s="2">
        <f t="shared" si="7"/>
        <v>92160</v>
      </c>
      <c r="U51" s="2">
        <f t="shared" si="8"/>
        <v>4014720000</v>
      </c>
      <c r="V51" s="2">
        <v>292405.51682999998</v>
      </c>
      <c r="W51" s="2">
        <f t="shared" si="9"/>
        <v>89.125201529783993</v>
      </c>
      <c r="X51" s="2">
        <f t="shared" si="10"/>
        <v>55.379850454501018</v>
      </c>
      <c r="Y51" s="2">
        <f t="shared" si="11"/>
        <v>5.8398754777459843</v>
      </c>
      <c r="Z51" s="2">
        <f t="shared" si="12"/>
        <v>34.934417618022223</v>
      </c>
      <c r="AA51" s="2">
        <f t="shared" si="13"/>
        <v>0.95072479499362517</v>
      </c>
      <c r="AB51" s="2">
        <f t="shared" si="14"/>
        <v>1.0480325285406666</v>
      </c>
      <c r="AC51" s="2">
        <v>100</v>
      </c>
      <c r="AD51" s="2">
        <f t="shared" si="15"/>
        <v>0.34934417618022223</v>
      </c>
      <c r="AE51" s="2">
        <v>44.398499999999999</v>
      </c>
      <c r="AF51" s="2">
        <f t="shared" si="16"/>
        <v>20.122270742358079</v>
      </c>
      <c r="AG51" s="2">
        <f t="shared" si="17"/>
        <v>0.21919077972581488</v>
      </c>
      <c r="AH51" s="2">
        <f t="shared" si="18"/>
        <v>0.19771424194789924</v>
      </c>
      <c r="AI51" s="2">
        <f t="shared" si="19"/>
        <v>3310552400</v>
      </c>
      <c r="AJ51" s="2">
        <f t="shared" si="20"/>
        <v>93744480</v>
      </c>
      <c r="AK51" s="2">
        <f t="shared" si="21"/>
        <v>93.744479999999996</v>
      </c>
      <c r="AL51" s="2" t="s">
        <v>484</v>
      </c>
      <c r="AM51" s="2" t="s">
        <v>133</v>
      </c>
      <c r="AN51" s="2" t="s">
        <v>133</v>
      </c>
      <c r="AO51" s="2" t="s">
        <v>485</v>
      </c>
      <c r="AP51" s="2" t="s">
        <v>486</v>
      </c>
      <c r="AQ51" s="2" t="s">
        <v>487</v>
      </c>
      <c r="AR51" s="2" t="s">
        <v>279</v>
      </c>
      <c r="AS51" s="2">
        <v>1</v>
      </c>
      <c r="AT51" s="2" t="s">
        <v>488</v>
      </c>
      <c r="AU51" s="2" t="s">
        <v>489</v>
      </c>
      <c r="AV51" s="2">
        <v>9</v>
      </c>
      <c r="AW51" s="5">
        <v>54</v>
      </c>
      <c r="AX51" s="5">
        <v>42</v>
      </c>
      <c r="AY51" s="5">
        <v>5</v>
      </c>
      <c r="AZ51" s="5">
        <v>5</v>
      </c>
      <c r="BA51" s="5">
        <v>1.6</v>
      </c>
      <c r="BB51" s="5">
        <v>1.7</v>
      </c>
      <c r="BC51" s="5">
        <v>0.9</v>
      </c>
      <c r="BD51" s="5">
        <v>0.6</v>
      </c>
      <c r="BE51" s="5">
        <v>1.3</v>
      </c>
      <c r="BF51" s="5">
        <v>11.6</v>
      </c>
      <c r="BG51" s="5">
        <v>0.1</v>
      </c>
      <c r="BH51" s="5">
        <v>1.1000000000000001</v>
      </c>
      <c r="BI51" s="5">
        <v>0.1</v>
      </c>
      <c r="BJ51" s="5">
        <v>2.8</v>
      </c>
      <c r="BK51" s="5">
        <v>45.5</v>
      </c>
      <c r="BL51" s="5">
        <v>27.8</v>
      </c>
      <c r="BM51" s="2">
        <v>0</v>
      </c>
      <c r="BN51" s="2">
        <v>0</v>
      </c>
      <c r="BO51" s="5">
        <v>4864</v>
      </c>
      <c r="BP51" s="5">
        <v>1573</v>
      </c>
      <c r="BQ51" s="5">
        <v>41</v>
      </c>
      <c r="BR51" s="5">
        <v>13</v>
      </c>
      <c r="BS51" s="5">
        <v>0.18</v>
      </c>
      <c r="BT51" s="5">
        <v>0.06</v>
      </c>
      <c r="BU51" s="5">
        <v>9556</v>
      </c>
      <c r="BV51" s="5">
        <v>80</v>
      </c>
      <c r="BW51" s="5">
        <v>0.35</v>
      </c>
      <c r="BX51" s="5">
        <v>85227</v>
      </c>
      <c r="BY51" s="5">
        <v>6816</v>
      </c>
      <c r="BZ51" s="5">
        <v>710</v>
      </c>
      <c r="CA51" s="5">
        <v>57</v>
      </c>
      <c r="CB51" s="5">
        <v>2.16</v>
      </c>
      <c r="CC51" s="5">
        <v>0.18</v>
      </c>
      <c r="CD51" s="5">
        <v>12</v>
      </c>
      <c r="CE51" s="5">
        <v>17</v>
      </c>
      <c r="CF51" s="5">
        <v>57</v>
      </c>
      <c r="CG51" s="5">
        <v>30</v>
      </c>
      <c r="CH51" s="5">
        <v>20</v>
      </c>
      <c r="CI51" s="5">
        <v>2</v>
      </c>
      <c r="CJ51" s="5">
        <v>4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5">
        <v>2</v>
      </c>
      <c r="CQ51" s="5">
        <v>9</v>
      </c>
      <c r="CR51" s="5">
        <v>46</v>
      </c>
      <c r="CS51" s="5">
        <v>0.53724000000000005</v>
      </c>
      <c r="CT51" s="5">
        <v>0.20472000000000001</v>
      </c>
      <c r="CU51" s="2" t="s">
        <v>134</v>
      </c>
    </row>
    <row r="52" spans="1:99" s="2" customFormat="1" x14ac:dyDescent="0.25">
      <c r="A52" s="2" t="s">
        <v>490</v>
      </c>
      <c r="C52" s="2" t="s">
        <v>491</v>
      </c>
      <c r="D52" s="2">
        <v>1956</v>
      </c>
      <c r="E52" s="2">
        <f t="shared" si="23"/>
        <v>59</v>
      </c>
      <c r="F52" s="2">
        <v>6</v>
      </c>
      <c r="G52" s="2">
        <v>12</v>
      </c>
      <c r="H52" s="2">
        <v>0</v>
      </c>
      <c r="I52" s="2">
        <v>401650</v>
      </c>
      <c r="J52" s="2">
        <v>77371</v>
      </c>
      <c r="K52" s="2">
        <v>401650</v>
      </c>
      <c r="L52" s="2">
        <f t="shared" si="1"/>
        <v>17495833835</v>
      </c>
      <c r="M52" s="2">
        <v>11493</v>
      </c>
      <c r="N52" s="2">
        <f t="shared" si="2"/>
        <v>500635080</v>
      </c>
      <c r="O52" s="2">
        <f t="shared" si="3"/>
        <v>17.957812499999999</v>
      </c>
      <c r="P52" s="2">
        <f t="shared" si="4"/>
        <v>46510561.980000004</v>
      </c>
      <c r="Q52" s="2">
        <f t="shared" si="5"/>
        <v>46.510561980000006</v>
      </c>
      <c r="R52" s="2">
        <v>1150</v>
      </c>
      <c r="S52" s="2">
        <f t="shared" si="6"/>
        <v>2978.4884999999999</v>
      </c>
      <c r="T52" s="2">
        <f t="shared" si="7"/>
        <v>736000</v>
      </c>
      <c r="U52" s="2">
        <f t="shared" si="8"/>
        <v>32062000000</v>
      </c>
      <c r="W52" s="2">
        <f t="shared" si="9"/>
        <v>0</v>
      </c>
      <c r="X52" s="2">
        <f t="shared" si="10"/>
        <v>0</v>
      </c>
      <c r="Y52" s="2">
        <f t="shared" si="11"/>
        <v>0</v>
      </c>
      <c r="Z52" s="2">
        <f t="shared" si="12"/>
        <v>34.947279034062099</v>
      </c>
      <c r="AA52" s="2">
        <f t="shared" si="13"/>
        <v>0</v>
      </c>
      <c r="AB52" s="2">
        <f t="shared" si="14"/>
        <v>17.473639517031049</v>
      </c>
      <c r="AC52" s="2">
        <v>6</v>
      </c>
      <c r="AD52" s="2">
        <f t="shared" si="15"/>
        <v>5.8245465056770165</v>
      </c>
      <c r="AE52" s="2" t="s">
        <v>133</v>
      </c>
      <c r="AF52" s="2">
        <f t="shared" si="16"/>
        <v>64.038980248847125</v>
      </c>
      <c r="AG52" s="2">
        <f t="shared" si="17"/>
        <v>0.13841978717609438</v>
      </c>
      <c r="AH52" s="2">
        <f t="shared" si="18"/>
        <v>0.48735033049164311</v>
      </c>
      <c r="AI52" s="2">
        <f t="shared" si="19"/>
        <v>3370273022.9000001</v>
      </c>
      <c r="AJ52" s="2">
        <f t="shared" si="20"/>
        <v>95435581.079999998</v>
      </c>
      <c r="AK52" s="2">
        <f t="shared" si="21"/>
        <v>95.435581079999992</v>
      </c>
      <c r="AL52" s="2" t="s">
        <v>133</v>
      </c>
      <c r="AM52" s="2" t="s">
        <v>133</v>
      </c>
      <c r="AN52" s="2" t="s">
        <v>133</v>
      </c>
      <c r="AO52" s="2" t="s">
        <v>133</v>
      </c>
      <c r="AP52" s="2" t="s">
        <v>133</v>
      </c>
      <c r="AQ52" s="2" t="s">
        <v>133</v>
      </c>
      <c r="AR52" s="2" t="s">
        <v>133</v>
      </c>
      <c r="AS52" s="2">
        <v>0</v>
      </c>
      <c r="AT52" s="2" t="s">
        <v>133</v>
      </c>
      <c r="AU52" s="2" t="s">
        <v>133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 t="s">
        <v>134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1"/>
  <sheetViews>
    <sheetView workbookViewId="0">
      <selection sqref="A1:XFD1048576"/>
    </sheetView>
  </sheetViews>
  <sheetFormatPr defaultRowHeight="15" x14ac:dyDescent="0.25"/>
  <cols>
    <col min="2" max="2" width="57.5703125" bestFit="1" customWidth="1"/>
  </cols>
  <sheetData>
    <row r="1" spans="1:2" x14ac:dyDescent="0.25">
      <c r="A1">
        <v>1</v>
      </c>
      <c r="B1" s="2" t="s">
        <v>492</v>
      </c>
    </row>
    <row r="2" spans="1:2" x14ac:dyDescent="0.25">
      <c r="A2">
        <v>2</v>
      </c>
      <c r="B2" s="2" t="s">
        <v>493</v>
      </c>
    </row>
    <row r="3" spans="1:2" x14ac:dyDescent="0.25">
      <c r="A3">
        <v>3</v>
      </c>
      <c r="B3" s="2" t="s">
        <v>2</v>
      </c>
    </row>
    <row r="4" spans="1:2" x14ac:dyDescent="0.25">
      <c r="A4">
        <v>4</v>
      </c>
      <c r="B4" s="2" t="s">
        <v>494</v>
      </c>
    </row>
    <row r="5" spans="1:2" x14ac:dyDescent="0.25">
      <c r="A5">
        <v>5</v>
      </c>
      <c r="B5" s="2" t="s">
        <v>4</v>
      </c>
    </row>
    <row r="6" spans="1:2" x14ac:dyDescent="0.25">
      <c r="A6" s="1">
        <v>6</v>
      </c>
      <c r="B6" s="1" t="s">
        <v>495</v>
      </c>
    </row>
    <row r="7" spans="1:2" x14ac:dyDescent="0.25">
      <c r="A7">
        <v>7</v>
      </c>
      <c r="B7" s="2" t="s">
        <v>5</v>
      </c>
    </row>
    <row r="8" spans="1:2" x14ac:dyDescent="0.25">
      <c r="A8">
        <v>8</v>
      </c>
      <c r="B8" s="2" t="s">
        <v>6</v>
      </c>
    </row>
    <row r="9" spans="1:2" x14ac:dyDescent="0.25">
      <c r="A9">
        <v>9</v>
      </c>
      <c r="B9" s="2" t="s">
        <v>496</v>
      </c>
    </row>
    <row r="10" spans="1:2" x14ac:dyDescent="0.25">
      <c r="A10">
        <v>10</v>
      </c>
      <c r="B10" s="2" t="s">
        <v>497</v>
      </c>
    </row>
    <row r="11" spans="1:2" x14ac:dyDescent="0.25">
      <c r="A11">
        <v>11</v>
      </c>
      <c r="B11" s="2" t="s">
        <v>498</v>
      </c>
    </row>
    <row r="12" spans="1:2" x14ac:dyDescent="0.25">
      <c r="A12" s="1">
        <v>12</v>
      </c>
      <c r="B12" s="1" t="s">
        <v>499</v>
      </c>
    </row>
    <row r="13" spans="1:2" x14ac:dyDescent="0.25">
      <c r="A13" s="1">
        <v>13</v>
      </c>
      <c r="B13" s="1" t="s">
        <v>500</v>
      </c>
    </row>
    <row r="14" spans="1:2" x14ac:dyDescent="0.25">
      <c r="A14">
        <v>14</v>
      </c>
      <c r="B14" s="2" t="s">
        <v>9</v>
      </c>
    </row>
    <row r="15" spans="1:2" x14ac:dyDescent="0.25">
      <c r="A15">
        <v>15</v>
      </c>
      <c r="B15" s="2" t="s">
        <v>10</v>
      </c>
    </row>
    <row r="16" spans="1:2" x14ac:dyDescent="0.25">
      <c r="A16">
        <v>16</v>
      </c>
      <c r="B16" s="2" t="s">
        <v>501</v>
      </c>
    </row>
    <row r="17" spans="1:2" x14ac:dyDescent="0.25">
      <c r="A17">
        <v>17</v>
      </c>
      <c r="B17" s="2" t="s">
        <v>12</v>
      </c>
    </row>
    <row r="18" spans="1:2" x14ac:dyDescent="0.25">
      <c r="A18">
        <v>18</v>
      </c>
      <c r="B18" s="2" t="s">
        <v>502</v>
      </c>
    </row>
    <row r="19" spans="1:2" x14ac:dyDescent="0.25">
      <c r="A19">
        <v>19</v>
      </c>
      <c r="B19" s="2" t="s">
        <v>503</v>
      </c>
    </row>
    <row r="20" spans="1:2" x14ac:dyDescent="0.25">
      <c r="A20">
        <v>20</v>
      </c>
      <c r="B20" s="2" t="s">
        <v>504</v>
      </c>
    </row>
    <row r="21" spans="1:2" x14ac:dyDescent="0.25">
      <c r="A21">
        <v>21</v>
      </c>
      <c r="B21" s="2" t="s">
        <v>505</v>
      </c>
    </row>
    <row r="22" spans="1:2" x14ac:dyDescent="0.25">
      <c r="A22">
        <v>22</v>
      </c>
      <c r="B22" s="2" t="s">
        <v>506</v>
      </c>
    </row>
    <row r="23" spans="1:2" x14ac:dyDescent="0.25">
      <c r="A23">
        <v>23</v>
      </c>
      <c r="B23" s="2" t="s">
        <v>507</v>
      </c>
    </row>
    <row r="24" spans="1:2" x14ac:dyDescent="0.25">
      <c r="A24">
        <v>24</v>
      </c>
      <c r="B24" s="2" t="s">
        <v>508</v>
      </c>
    </row>
    <row r="25" spans="1:2" x14ac:dyDescent="0.25">
      <c r="A25">
        <v>25</v>
      </c>
      <c r="B25" s="2" t="s">
        <v>509</v>
      </c>
    </row>
    <row r="26" spans="1:2" x14ac:dyDescent="0.25">
      <c r="A26">
        <v>26</v>
      </c>
      <c r="B26" s="2" t="s">
        <v>510</v>
      </c>
    </row>
    <row r="27" spans="1:2" x14ac:dyDescent="0.25">
      <c r="A27" s="1">
        <v>27</v>
      </c>
      <c r="B27" s="1" t="s">
        <v>511</v>
      </c>
    </row>
    <row r="28" spans="1:2" x14ac:dyDescent="0.25">
      <c r="A28" s="1">
        <v>28</v>
      </c>
      <c r="B28" s="1" t="s">
        <v>512</v>
      </c>
    </row>
    <row r="29" spans="1:2" x14ac:dyDescent="0.25">
      <c r="A29">
        <v>29</v>
      </c>
      <c r="B29" s="2" t="s">
        <v>513</v>
      </c>
    </row>
    <row r="30" spans="1:2" x14ac:dyDescent="0.25">
      <c r="A30">
        <v>30</v>
      </c>
      <c r="B30" s="2" t="s">
        <v>22</v>
      </c>
    </row>
    <row r="31" spans="1:2" x14ac:dyDescent="0.25">
      <c r="A31">
        <v>31</v>
      </c>
      <c r="B31" s="2" t="s">
        <v>514</v>
      </c>
    </row>
    <row r="32" spans="1:2" x14ac:dyDescent="0.25">
      <c r="A32">
        <v>32</v>
      </c>
      <c r="B32" s="2" t="s">
        <v>24</v>
      </c>
    </row>
    <row r="33" spans="1:2" x14ac:dyDescent="0.25">
      <c r="A33">
        <v>33</v>
      </c>
      <c r="B33" s="2" t="s">
        <v>25</v>
      </c>
    </row>
    <row r="34" spans="1:2" x14ac:dyDescent="0.25">
      <c r="A34">
        <v>34</v>
      </c>
      <c r="B34" s="2" t="s">
        <v>26</v>
      </c>
    </row>
    <row r="35" spans="1:2" x14ac:dyDescent="0.25">
      <c r="A35">
        <v>35</v>
      </c>
      <c r="B35" s="2" t="s">
        <v>27</v>
      </c>
    </row>
    <row r="36" spans="1:2" x14ac:dyDescent="0.25">
      <c r="A36">
        <v>36</v>
      </c>
      <c r="B36" s="2" t="s">
        <v>28</v>
      </c>
    </row>
    <row r="37" spans="1:2" x14ac:dyDescent="0.25">
      <c r="A37">
        <v>37</v>
      </c>
      <c r="B37" s="2" t="s">
        <v>29</v>
      </c>
    </row>
    <row r="38" spans="1:2" x14ac:dyDescent="0.25">
      <c r="A38">
        <v>38</v>
      </c>
      <c r="B38" s="2" t="s">
        <v>30</v>
      </c>
    </row>
    <row r="39" spans="1:2" x14ac:dyDescent="0.25">
      <c r="A39">
        <v>39</v>
      </c>
      <c r="B39" s="2" t="s">
        <v>31</v>
      </c>
    </row>
    <row r="40" spans="1:2" x14ac:dyDescent="0.25">
      <c r="A40">
        <v>40</v>
      </c>
      <c r="B40" s="2" t="s">
        <v>32</v>
      </c>
    </row>
    <row r="41" spans="1:2" x14ac:dyDescent="0.25">
      <c r="A41">
        <v>41</v>
      </c>
      <c r="B41" s="2" t="s">
        <v>33</v>
      </c>
    </row>
    <row r="42" spans="1:2" x14ac:dyDescent="0.25">
      <c r="A42">
        <v>42</v>
      </c>
      <c r="B42" s="2" t="s">
        <v>515</v>
      </c>
    </row>
    <row r="43" spans="1:2" x14ac:dyDescent="0.25">
      <c r="A43">
        <v>43</v>
      </c>
      <c r="B43" s="2" t="s">
        <v>516</v>
      </c>
    </row>
    <row r="44" spans="1:2" x14ac:dyDescent="0.25">
      <c r="A44">
        <v>44</v>
      </c>
      <c r="B44" s="2" t="s">
        <v>517</v>
      </c>
    </row>
    <row r="45" spans="1:2" x14ac:dyDescent="0.25">
      <c r="A45" s="6">
        <v>45</v>
      </c>
      <c r="B45" s="6" t="s">
        <v>518</v>
      </c>
    </row>
    <row r="46" spans="1:2" x14ac:dyDescent="0.25">
      <c r="A46">
        <v>46</v>
      </c>
      <c r="B46" s="2" t="s">
        <v>36</v>
      </c>
    </row>
    <row r="47" spans="1:2" x14ac:dyDescent="0.25">
      <c r="A47">
        <v>47</v>
      </c>
      <c r="B47" s="2" t="s">
        <v>519</v>
      </c>
    </row>
    <row r="48" spans="1:2" x14ac:dyDescent="0.25">
      <c r="A48">
        <v>48</v>
      </c>
      <c r="B48" s="2" t="s">
        <v>37</v>
      </c>
    </row>
    <row r="49" spans="1:2" x14ac:dyDescent="0.25">
      <c r="A49">
        <v>49</v>
      </c>
      <c r="B49" s="2" t="s">
        <v>38</v>
      </c>
    </row>
    <row r="50" spans="1:2" x14ac:dyDescent="0.25">
      <c r="A50">
        <v>50</v>
      </c>
      <c r="B50" s="2" t="s">
        <v>39</v>
      </c>
    </row>
    <row r="51" spans="1:2" x14ac:dyDescent="0.25">
      <c r="A51">
        <v>51</v>
      </c>
      <c r="B51" s="2" t="s">
        <v>40</v>
      </c>
    </row>
    <row r="52" spans="1:2" x14ac:dyDescent="0.25">
      <c r="A52">
        <v>52</v>
      </c>
      <c r="B52" s="2" t="s">
        <v>520</v>
      </c>
    </row>
    <row r="53" spans="1:2" x14ac:dyDescent="0.25">
      <c r="A53">
        <v>53</v>
      </c>
      <c r="B53" s="2" t="s">
        <v>41</v>
      </c>
    </row>
    <row r="54" spans="1:2" x14ac:dyDescent="0.25">
      <c r="A54">
        <v>54</v>
      </c>
      <c r="B54" s="2" t="s">
        <v>42</v>
      </c>
    </row>
    <row r="55" spans="1:2" x14ac:dyDescent="0.25">
      <c r="A55">
        <v>55</v>
      </c>
      <c r="B55" s="2" t="s">
        <v>43</v>
      </c>
    </row>
    <row r="56" spans="1:2" x14ac:dyDescent="0.25">
      <c r="A56">
        <v>56</v>
      </c>
      <c r="B56" s="2" t="s">
        <v>44</v>
      </c>
    </row>
    <row r="57" spans="1:2" x14ac:dyDescent="0.25">
      <c r="A57">
        <v>57</v>
      </c>
      <c r="B57" s="2" t="s">
        <v>45</v>
      </c>
    </row>
    <row r="58" spans="1:2" x14ac:dyDescent="0.25">
      <c r="A58">
        <v>58</v>
      </c>
      <c r="B58" s="2" t="s">
        <v>46</v>
      </c>
    </row>
    <row r="59" spans="1:2" x14ac:dyDescent="0.25">
      <c r="A59">
        <v>59</v>
      </c>
      <c r="B59" s="2" t="s">
        <v>47</v>
      </c>
    </row>
    <row r="60" spans="1:2" x14ac:dyDescent="0.25">
      <c r="A60">
        <v>60</v>
      </c>
      <c r="B60" s="2" t="s">
        <v>48</v>
      </c>
    </row>
    <row r="61" spans="1:2" x14ac:dyDescent="0.25">
      <c r="A61">
        <v>61</v>
      </c>
      <c r="B61" s="2" t="s">
        <v>49</v>
      </c>
    </row>
    <row r="62" spans="1:2" x14ac:dyDescent="0.25">
      <c r="A62">
        <v>62</v>
      </c>
      <c r="B62" s="2" t="s">
        <v>50</v>
      </c>
    </row>
    <row r="63" spans="1:2" x14ac:dyDescent="0.25">
      <c r="A63">
        <v>63</v>
      </c>
      <c r="B63" s="2" t="s">
        <v>51</v>
      </c>
    </row>
    <row r="64" spans="1:2" x14ac:dyDescent="0.25">
      <c r="A64">
        <v>64</v>
      </c>
      <c r="B64" s="2" t="s">
        <v>52</v>
      </c>
    </row>
    <row r="65" spans="1:2" x14ac:dyDescent="0.25">
      <c r="A65">
        <v>65</v>
      </c>
      <c r="B65" s="2" t="s">
        <v>53</v>
      </c>
    </row>
    <row r="66" spans="1:2" x14ac:dyDescent="0.25">
      <c r="A66">
        <v>66</v>
      </c>
      <c r="B66" s="2" t="s">
        <v>54</v>
      </c>
    </row>
    <row r="67" spans="1:2" x14ac:dyDescent="0.25">
      <c r="A67">
        <v>67</v>
      </c>
      <c r="B67" s="2" t="s">
        <v>55</v>
      </c>
    </row>
    <row r="68" spans="1:2" x14ac:dyDescent="0.25">
      <c r="A68">
        <v>68</v>
      </c>
      <c r="B68" s="2" t="s">
        <v>56</v>
      </c>
    </row>
    <row r="69" spans="1:2" x14ac:dyDescent="0.25">
      <c r="A69">
        <v>69</v>
      </c>
      <c r="B69" s="2" t="s">
        <v>57</v>
      </c>
    </row>
    <row r="70" spans="1:2" x14ac:dyDescent="0.25">
      <c r="A70">
        <v>70</v>
      </c>
      <c r="B70" s="2" t="s">
        <v>58</v>
      </c>
    </row>
    <row r="71" spans="1:2" x14ac:dyDescent="0.25">
      <c r="A71">
        <v>71</v>
      </c>
      <c r="B71" s="2" t="s">
        <v>59</v>
      </c>
    </row>
    <row r="72" spans="1:2" x14ac:dyDescent="0.25">
      <c r="A72">
        <v>72</v>
      </c>
      <c r="B72" s="2" t="s">
        <v>60</v>
      </c>
    </row>
    <row r="73" spans="1:2" x14ac:dyDescent="0.25">
      <c r="A73">
        <v>73</v>
      </c>
      <c r="B73" s="2" t="s">
        <v>61</v>
      </c>
    </row>
    <row r="74" spans="1:2" x14ac:dyDescent="0.25">
      <c r="A74" s="1">
        <v>74</v>
      </c>
      <c r="B74" s="1" t="s">
        <v>521</v>
      </c>
    </row>
    <row r="75" spans="1:2" x14ac:dyDescent="0.25">
      <c r="A75">
        <v>75</v>
      </c>
      <c r="B75" s="2" t="s">
        <v>62</v>
      </c>
    </row>
    <row r="76" spans="1:2" x14ac:dyDescent="0.25">
      <c r="A76">
        <v>76</v>
      </c>
      <c r="B76" s="2" t="s">
        <v>63</v>
      </c>
    </row>
    <row r="77" spans="1:2" x14ac:dyDescent="0.25">
      <c r="A77">
        <v>77</v>
      </c>
      <c r="B77" s="2" t="s">
        <v>64</v>
      </c>
    </row>
    <row r="78" spans="1:2" x14ac:dyDescent="0.25">
      <c r="A78">
        <v>78</v>
      </c>
      <c r="B78" s="2" t="s">
        <v>65</v>
      </c>
    </row>
    <row r="79" spans="1:2" x14ac:dyDescent="0.25">
      <c r="A79">
        <v>79</v>
      </c>
      <c r="B79" s="2" t="s">
        <v>66</v>
      </c>
    </row>
    <row r="80" spans="1:2" x14ac:dyDescent="0.25">
      <c r="A80">
        <v>80</v>
      </c>
      <c r="B80" s="2" t="s">
        <v>67</v>
      </c>
    </row>
    <row r="81" spans="1:2" x14ac:dyDescent="0.25">
      <c r="A81">
        <v>81</v>
      </c>
      <c r="B81" s="2" t="s">
        <v>68</v>
      </c>
    </row>
    <row r="82" spans="1:2" x14ac:dyDescent="0.25">
      <c r="A82">
        <v>82</v>
      </c>
      <c r="B82" s="2" t="s">
        <v>69</v>
      </c>
    </row>
    <row r="83" spans="1:2" x14ac:dyDescent="0.25">
      <c r="A83">
        <v>83</v>
      </c>
      <c r="B83" s="2" t="s">
        <v>70</v>
      </c>
    </row>
    <row r="84" spans="1:2" x14ac:dyDescent="0.25">
      <c r="A84">
        <v>84</v>
      </c>
      <c r="B84" s="2" t="s">
        <v>71</v>
      </c>
    </row>
    <row r="85" spans="1:2" x14ac:dyDescent="0.25">
      <c r="A85">
        <v>85</v>
      </c>
      <c r="B85" s="2" t="s">
        <v>72</v>
      </c>
    </row>
    <row r="86" spans="1:2" x14ac:dyDescent="0.25">
      <c r="A86">
        <v>86</v>
      </c>
      <c r="B86" s="2" t="s">
        <v>73</v>
      </c>
    </row>
    <row r="87" spans="1:2" x14ac:dyDescent="0.25">
      <c r="A87">
        <v>87</v>
      </c>
      <c r="B87" s="2" t="s">
        <v>74</v>
      </c>
    </row>
    <row r="88" spans="1:2" x14ac:dyDescent="0.25">
      <c r="A88">
        <v>88</v>
      </c>
      <c r="B88" s="2" t="s">
        <v>75</v>
      </c>
    </row>
    <row r="89" spans="1:2" x14ac:dyDescent="0.25">
      <c r="A89">
        <v>89</v>
      </c>
      <c r="B89" s="2" t="s">
        <v>76</v>
      </c>
    </row>
    <row r="90" spans="1:2" x14ac:dyDescent="0.25">
      <c r="A90">
        <v>90</v>
      </c>
      <c r="B90" s="2" t="s">
        <v>77</v>
      </c>
    </row>
    <row r="91" spans="1:2" x14ac:dyDescent="0.25">
      <c r="A91">
        <v>91</v>
      </c>
      <c r="B91" s="2" t="s">
        <v>78</v>
      </c>
    </row>
    <row r="92" spans="1:2" x14ac:dyDescent="0.25">
      <c r="A92">
        <v>92</v>
      </c>
      <c r="B92" s="2" t="s">
        <v>79</v>
      </c>
    </row>
    <row r="93" spans="1:2" x14ac:dyDescent="0.25">
      <c r="A93">
        <v>93</v>
      </c>
      <c r="B93" s="2" t="s">
        <v>80</v>
      </c>
    </row>
    <row r="94" spans="1:2" x14ac:dyDescent="0.25">
      <c r="A94">
        <v>94</v>
      </c>
      <c r="B94" s="2" t="s">
        <v>81</v>
      </c>
    </row>
    <row r="95" spans="1:2" x14ac:dyDescent="0.25">
      <c r="A95">
        <v>95</v>
      </c>
      <c r="B95" s="2" t="s">
        <v>82</v>
      </c>
    </row>
    <row r="96" spans="1:2" x14ac:dyDescent="0.25">
      <c r="A96">
        <v>96</v>
      </c>
      <c r="B96" s="2" t="s">
        <v>83</v>
      </c>
    </row>
    <row r="97" spans="1:2" x14ac:dyDescent="0.25">
      <c r="A97">
        <v>97</v>
      </c>
      <c r="B97" s="2" t="s">
        <v>84</v>
      </c>
    </row>
    <row r="98" spans="1:2" x14ac:dyDescent="0.25">
      <c r="A98">
        <v>98</v>
      </c>
      <c r="B98" s="2" t="s">
        <v>85</v>
      </c>
    </row>
    <row r="99" spans="1:2" x14ac:dyDescent="0.25">
      <c r="A99">
        <v>99</v>
      </c>
      <c r="B99" s="2" t="s">
        <v>86</v>
      </c>
    </row>
    <row r="100" spans="1:2" x14ac:dyDescent="0.25">
      <c r="A100">
        <v>100</v>
      </c>
      <c r="B100" s="2" t="s">
        <v>87</v>
      </c>
    </row>
    <row r="101" spans="1:2" x14ac:dyDescent="0.25">
      <c r="A101">
        <v>101</v>
      </c>
      <c r="B101" s="2" t="s">
        <v>88</v>
      </c>
    </row>
    <row r="102" spans="1:2" x14ac:dyDescent="0.25">
      <c r="A102">
        <v>102</v>
      </c>
      <c r="B102" s="2" t="s">
        <v>89</v>
      </c>
    </row>
    <row r="103" spans="1:2" x14ac:dyDescent="0.25">
      <c r="A103">
        <v>103</v>
      </c>
      <c r="B103" s="2" t="s">
        <v>90</v>
      </c>
    </row>
    <row r="104" spans="1:2" x14ac:dyDescent="0.25">
      <c r="A104">
        <v>104</v>
      </c>
      <c r="B104" s="2" t="s">
        <v>91</v>
      </c>
    </row>
    <row r="105" spans="1:2" x14ac:dyDescent="0.25">
      <c r="A105">
        <v>105</v>
      </c>
      <c r="B105" s="2" t="s">
        <v>92</v>
      </c>
    </row>
    <row r="106" spans="1:2" x14ac:dyDescent="0.25">
      <c r="A106">
        <v>106</v>
      </c>
      <c r="B106" s="2" t="s">
        <v>93</v>
      </c>
    </row>
    <row r="107" spans="1:2" x14ac:dyDescent="0.25">
      <c r="A107">
        <v>107</v>
      </c>
      <c r="B107" s="2" t="s">
        <v>94</v>
      </c>
    </row>
    <row r="108" spans="1:2" x14ac:dyDescent="0.25">
      <c r="A108">
        <v>108</v>
      </c>
      <c r="B108" s="2" t="s">
        <v>95</v>
      </c>
    </row>
    <row r="109" spans="1:2" x14ac:dyDescent="0.25">
      <c r="A109">
        <v>109</v>
      </c>
      <c r="B109" s="2" t="s">
        <v>96</v>
      </c>
    </row>
    <row r="110" spans="1:2" x14ac:dyDescent="0.25">
      <c r="A110">
        <v>110</v>
      </c>
      <c r="B110" s="2" t="s">
        <v>97</v>
      </c>
    </row>
    <row r="111" spans="1:2" x14ac:dyDescent="0.25">
      <c r="A111">
        <v>111</v>
      </c>
      <c r="B111" s="2" t="s">
        <v>522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KS Reservoirs</vt:lpstr>
      <vt:lpstr>Headings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2016-06-08T15:04:51Z</dcterms:created>
  <dcterms:modified xsi:type="dcterms:W3CDTF">2016-06-10T15:40:41Z</dcterms:modified>
</cp:coreProperties>
</file>