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20115" windowHeight="850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AJ57" i="1" l="1"/>
  <c r="AK57" i="1" s="1"/>
  <c r="AI57" i="1"/>
  <c r="AH57" i="1"/>
  <c r="X57" i="1"/>
  <c r="W57" i="1"/>
  <c r="U57" i="1"/>
  <c r="T57" i="1"/>
  <c r="AF57" i="1" s="1"/>
  <c r="S57" i="1"/>
  <c r="Q57" i="1"/>
  <c r="P57" i="1"/>
  <c r="O57" i="1"/>
  <c r="Y57" i="1" s="1"/>
  <c r="N57" i="1"/>
  <c r="Z57" i="1" s="1"/>
  <c r="L57" i="1"/>
  <c r="E57" i="1"/>
  <c r="AK56" i="1"/>
  <c r="AA56" i="1" s="1"/>
  <c r="AJ56" i="1"/>
  <c r="AI56" i="1"/>
  <c r="AF56" i="1"/>
  <c r="X56" i="1"/>
  <c r="Y56" i="1" s="1"/>
  <c r="W56" i="1"/>
  <c r="U56" i="1"/>
  <c r="T56" i="1"/>
  <c r="S56" i="1"/>
  <c r="Q56" i="1"/>
  <c r="P56" i="1"/>
  <c r="AH56" i="1" s="1"/>
  <c r="O56" i="1"/>
  <c r="N56" i="1"/>
  <c r="L56" i="1"/>
  <c r="Z56" i="1" s="1"/>
  <c r="E56" i="1"/>
  <c r="AJ55" i="1"/>
  <c r="AK55" i="1" s="1"/>
  <c r="AI55" i="1"/>
  <c r="AH55" i="1"/>
  <c r="X55" i="1"/>
  <c r="Y55" i="1" s="1"/>
  <c r="W55" i="1"/>
  <c r="AA55" i="1" s="1"/>
  <c r="U55" i="1"/>
  <c r="T55" i="1"/>
  <c r="AF55" i="1" s="1"/>
  <c r="S55" i="1"/>
  <c r="Q55" i="1"/>
  <c r="P55" i="1"/>
  <c r="O55" i="1"/>
  <c r="N55" i="1"/>
  <c r="Z55" i="1" s="1"/>
  <c r="L55" i="1"/>
  <c r="E55" i="1"/>
  <c r="AJ54" i="1"/>
  <c r="AK54" i="1" s="1"/>
  <c r="AA54" i="1" s="1"/>
  <c r="AI54" i="1"/>
  <c r="AF54" i="1"/>
  <c r="Z54" i="1"/>
  <c r="X54" i="1"/>
  <c r="Y54" i="1" s="1"/>
  <c r="W54" i="1"/>
  <c r="U54" i="1"/>
  <c r="T54" i="1"/>
  <c r="S54" i="1"/>
  <c r="Q54" i="1"/>
  <c r="P54" i="1"/>
  <c r="O54" i="1"/>
  <c r="N54" i="1"/>
  <c r="L54" i="1"/>
  <c r="E54" i="1"/>
  <c r="AJ53" i="1"/>
  <c r="AK53" i="1" s="1"/>
  <c r="AI53" i="1"/>
  <c r="AH53" i="1"/>
  <c r="AD53" i="1"/>
  <c r="AB53" i="1"/>
  <c r="X53" i="1"/>
  <c r="Y53" i="1" s="1"/>
  <c r="W53" i="1"/>
  <c r="U53" i="1"/>
  <c r="T53" i="1"/>
  <c r="AF53" i="1" s="1"/>
  <c r="S53" i="1"/>
  <c r="Q53" i="1"/>
  <c r="P53" i="1"/>
  <c r="O53" i="1"/>
  <c r="N53" i="1"/>
  <c r="Z53" i="1" s="1"/>
  <c r="AG53" i="1" s="1"/>
  <c r="L53" i="1"/>
  <c r="E53" i="1"/>
  <c r="AJ52" i="1"/>
  <c r="AK52" i="1" s="1"/>
  <c r="AA52" i="1" s="1"/>
  <c r="AI52" i="1"/>
  <c r="AF52" i="1"/>
  <c r="Z52" i="1"/>
  <c r="X52" i="1"/>
  <c r="Y52" i="1" s="1"/>
  <c r="W52" i="1"/>
  <c r="U52" i="1"/>
  <c r="T52" i="1"/>
  <c r="S52" i="1"/>
  <c r="Q52" i="1"/>
  <c r="P52" i="1"/>
  <c r="AH52" i="1" s="1"/>
  <c r="O52" i="1"/>
  <c r="N52" i="1"/>
  <c r="L52" i="1"/>
  <c r="E52" i="1"/>
  <c r="AJ51" i="1"/>
  <c r="AK51" i="1" s="1"/>
  <c r="AI51" i="1"/>
  <c r="AH51" i="1"/>
  <c r="AD51" i="1"/>
  <c r="AB51" i="1"/>
  <c r="X51" i="1"/>
  <c r="W51" i="1"/>
  <c r="U51" i="1"/>
  <c r="T51" i="1"/>
  <c r="AF51" i="1" s="1"/>
  <c r="S51" i="1"/>
  <c r="Q51" i="1"/>
  <c r="P51" i="1"/>
  <c r="O51" i="1"/>
  <c r="Y51" i="1" s="1"/>
  <c r="N51" i="1"/>
  <c r="Z51" i="1" s="1"/>
  <c r="AG51" i="1" s="1"/>
  <c r="L51" i="1"/>
  <c r="E51" i="1"/>
  <c r="AK50" i="1"/>
  <c r="AJ50" i="1"/>
  <c r="AI50" i="1"/>
  <c r="AG50" i="1"/>
  <c r="AF50" i="1"/>
  <c r="X50" i="1"/>
  <c r="Y50" i="1" s="1"/>
  <c r="W50" i="1"/>
  <c r="U50" i="1"/>
  <c r="T50" i="1"/>
  <c r="S50" i="1"/>
  <c r="Q50" i="1"/>
  <c r="P50" i="1"/>
  <c r="AH50" i="1" s="1"/>
  <c r="O50" i="1"/>
  <c r="N50" i="1"/>
  <c r="L50" i="1"/>
  <c r="Z50" i="1" s="1"/>
  <c r="E50" i="1"/>
  <c r="AJ49" i="1"/>
  <c r="AK49" i="1" s="1"/>
  <c r="AI49" i="1"/>
  <c r="AH49" i="1"/>
  <c r="X49" i="1"/>
  <c r="Y49" i="1" s="1"/>
  <c r="W49" i="1"/>
  <c r="U49" i="1"/>
  <c r="T49" i="1"/>
  <c r="AF49" i="1" s="1"/>
  <c r="S49" i="1"/>
  <c r="Q49" i="1"/>
  <c r="P49" i="1"/>
  <c r="O49" i="1"/>
  <c r="N49" i="1"/>
  <c r="Z49" i="1" s="1"/>
  <c r="L49" i="1"/>
  <c r="E49" i="1"/>
  <c r="AJ48" i="1"/>
  <c r="AK48" i="1" s="1"/>
  <c r="AA48" i="1" s="1"/>
  <c r="AI48" i="1"/>
  <c r="AF48" i="1"/>
  <c r="X48" i="1"/>
  <c r="Y48" i="1" s="1"/>
  <c r="W48" i="1"/>
  <c r="U48" i="1"/>
  <c r="T48" i="1"/>
  <c r="S48" i="1"/>
  <c r="Q48" i="1"/>
  <c r="P48" i="1"/>
  <c r="O48" i="1"/>
  <c r="N48" i="1"/>
  <c r="L48" i="1"/>
  <c r="Z48" i="1" s="1"/>
  <c r="E48" i="1"/>
  <c r="AJ47" i="1"/>
  <c r="AK47" i="1" s="1"/>
  <c r="AI47" i="1"/>
  <c r="AH47" i="1"/>
  <c r="X47" i="1"/>
  <c r="Y47" i="1" s="1"/>
  <c r="W47" i="1"/>
  <c r="AA47" i="1" s="1"/>
  <c r="U47" i="1"/>
  <c r="T47" i="1"/>
  <c r="AF47" i="1" s="1"/>
  <c r="S47" i="1"/>
  <c r="Q47" i="1"/>
  <c r="P47" i="1"/>
  <c r="O47" i="1"/>
  <c r="N47" i="1"/>
  <c r="Z47" i="1" s="1"/>
  <c r="L47" i="1"/>
  <c r="E47" i="1"/>
  <c r="AJ46" i="1"/>
  <c r="AK46" i="1" s="1"/>
  <c r="AA46" i="1" s="1"/>
  <c r="AI46" i="1"/>
  <c r="AF46" i="1"/>
  <c r="Z46" i="1"/>
  <c r="X46" i="1"/>
  <c r="Y46" i="1" s="1"/>
  <c r="W46" i="1"/>
  <c r="U46" i="1"/>
  <c r="T46" i="1"/>
  <c r="S46" i="1"/>
  <c r="Q46" i="1"/>
  <c r="P46" i="1"/>
  <c r="O46" i="1"/>
  <c r="N46" i="1"/>
  <c r="L46" i="1"/>
  <c r="E46" i="1"/>
  <c r="AJ45" i="1"/>
  <c r="AK45" i="1" s="1"/>
  <c r="AI45" i="1"/>
  <c r="AH45" i="1"/>
  <c r="AD45" i="1"/>
  <c r="AB45" i="1"/>
  <c r="X45" i="1"/>
  <c r="Y45" i="1" s="1"/>
  <c r="W45" i="1"/>
  <c r="AA45" i="1" s="1"/>
  <c r="U45" i="1"/>
  <c r="T45" i="1"/>
  <c r="AF45" i="1" s="1"/>
  <c r="S45" i="1"/>
  <c r="Q45" i="1"/>
  <c r="P45" i="1"/>
  <c r="O45" i="1"/>
  <c r="N45" i="1"/>
  <c r="Z45" i="1" s="1"/>
  <c r="AG45" i="1" s="1"/>
  <c r="L45" i="1"/>
  <c r="E45" i="1"/>
  <c r="AJ44" i="1"/>
  <c r="AK44" i="1" s="1"/>
  <c r="AA44" i="1" s="1"/>
  <c r="AI44" i="1"/>
  <c r="AG44" i="1"/>
  <c r="AF44" i="1"/>
  <c r="Z44" i="1"/>
  <c r="X44" i="1"/>
  <c r="Y44" i="1" s="1"/>
  <c r="W44" i="1"/>
  <c r="U44" i="1"/>
  <c r="T44" i="1"/>
  <c r="S44" i="1"/>
  <c r="Q44" i="1"/>
  <c r="P44" i="1"/>
  <c r="AH44" i="1" s="1"/>
  <c r="O44" i="1"/>
  <c r="N44" i="1"/>
  <c r="L44" i="1"/>
  <c r="E44" i="1"/>
  <c r="AJ43" i="1"/>
  <c r="AK43" i="1" s="1"/>
  <c r="AI43" i="1"/>
  <c r="AH43" i="1"/>
  <c r="AD43" i="1"/>
  <c r="AB43" i="1"/>
  <c r="X43" i="1"/>
  <c r="W43" i="1"/>
  <c r="U43" i="1"/>
  <c r="T43" i="1"/>
  <c r="AF43" i="1" s="1"/>
  <c r="S43" i="1"/>
  <c r="Q43" i="1"/>
  <c r="P43" i="1"/>
  <c r="O43" i="1"/>
  <c r="Y43" i="1" s="1"/>
  <c r="N43" i="1"/>
  <c r="Z43" i="1" s="1"/>
  <c r="AG43" i="1" s="1"/>
  <c r="L43" i="1"/>
  <c r="E43" i="1"/>
  <c r="AK42" i="1"/>
  <c r="AJ42" i="1"/>
  <c r="AI42" i="1"/>
  <c r="AG42" i="1"/>
  <c r="AF42" i="1"/>
  <c r="X42" i="1"/>
  <c r="Y42" i="1" s="1"/>
  <c r="W42" i="1"/>
  <c r="U42" i="1"/>
  <c r="T42" i="1"/>
  <c r="S42" i="1"/>
  <c r="Q42" i="1"/>
  <c r="P42" i="1"/>
  <c r="AH42" i="1" s="1"/>
  <c r="O42" i="1"/>
  <c r="N42" i="1"/>
  <c r="L42" i="1"/>
  <c r="Z42" i="1" s="1"/>
  <c r="E42" i="1"/>
  <c r="AJ41" i="1"/>
  <c r="AK41" i="1" s="1"/>
  <c r="AI41" i="1"/>
  <c r="AH41" i="1"/>
  <c r="X41" i="1"/>
  <c r="Y41" i="1" s="1"/>
  <c r="W41" i="1"/>
  <c r="U41" i="1"/>
  <c r="T41" i="1"/>
  <c r="AF41" i="1" s="1"/>
  <c r="S41" i="1"/>
  <c r="Q41" i="1"/>
  <c r="P41" i="1"/>
  <c r="O41" i="1"/>
  <c r="N41" i="1"/>
  <c r="Z41" i="1" s="1"/>
  <c r="L41" i="1"/>
  <c r="E41" i="1"/>
  <c r="AJ40" i="1"/>
  <c r="AK40" i="1" s="1"/>
  <c r="AI40" i="1"/>
  <c r="AF40" i="1"/>
  <c r="X40" i="1"/>
  <c r="Y40" i="1" s="1"/>
  <c r="W40" i="1"/>
  <c r="AA40" i="1" s="1"/>
  <c r="U40" i="1"/>
  <c r="T40" i="1"/>
  <c r="S40" i="1"/>
  <c r="Q40" i="1"/>
  <c r="P40" i="1"/>
  <c r="O40" i="1"/>
  <c r="N40" i="1"/>
  <c r="L40" i="1"/>
  <c r="Z40" i="1" s="1"/>
  <c r="E40" i="1"/>
  <c r="AJ39" i="1"/>
  <c r="AK39" i="1" s="1"/>
  <c r="AI39" i="1"/>
  <c r="AH39" i="1"/>
  <c r="X39" i="1"/>
  <c r="Y39" i="1" s="1"/>
  <c r="W39" i="1"/>
  <c r="AA39" i="1" s="1"/>
  <c r="U39" i="1"/>
  <c r="T39" i="1"/>
  <c r="AF39" i="1" s="1"/>
  <c r="S39" i="1"/>
  <c r="Q39" i="1"/>
  <c r="P39" i="1"/>
  <c r="O39" i="1"/>
  <c r="N39" i="1"/>
  <c r="Z39" i="1" s="1"/>
  <c r="L39" i="1"/>
  <c r="E39" i="1"/>
  <c r="AJ38" i="1"/>
  <c r="AK38" i="1" s="1"/>
  <c r="AI38" i="1"/>
  <c r="AF38" i="1"/>
  <c r="AA38" i="1"/>
  <c r="Z38" i="1"/>
  <c r="X38" i="1"/>
  <c r="Y38" i="1" s="1"/>
  <c r="W38" i="1"/>
  <c r="U38" i="1"/>
  <c r="T38" i="1"/>
  <c r="S38" i="1"/>
  <c r="Q38" i="1"/>
  <c r="P38" i="1"/>
  <c r="AH38" i="1" s="1"/>
  <c r="O38" i="1"/>
  <c r="N38" i="1"/>
  <c r="L38" i="1"/>
  <c r="E38" i="1"/>
  <c r="AJ37" i="1"/>
  <c r="AK37" i="1" s="1"/>
  <c r="AI37" i="1"/>
  <c r="AH37" i="1"/>
  <c r="AD37" i="1"/>
  <c r="AB37" i="1"/>
  <c r="X37" i="1"/>
  <c r="Y37" i="1" s="1"/>
  <c r="W37" i="1"/>
  <c r="AA37" i="1" s="1"/>
  <c r="U37" i="1"/>
  <c r="T37" i="1"/>
  <c r="AF37" i="1" s="1"/>
  <c r="S37" i="1"/>
  <c r="Q37" i="1"/>
  <c r="P37" i="1"/>
  <c r="O37" i="1"/>
  <c r="N37" i="1"/>
  <c r="Z37" i="1" s="1"/>
  <c r="AG37" i="1" s="1"/>
  <c r="L37" i="1"/>
  <c r="E37" i="1"/>
  <c r="AJ36" i="1"/>
  <c r="AK36" i="1" s="1"/>
  <c r="AA36" i="1" s="1"/>
  <c r="AI36" i="1"/>
  <c r="AG36" i="1"/>
  <c r="AF36" i="1"/>
  <c r="Z36" i="1"/>
  <c r="X36" i="1"/>
  <c r="Y36" i="1" s="1"/>
  <c r="W36" i="1"/>
  <c r="U36" i="1"/>
  <c r="T36" i="1"/>
  <c r="S36" i="1"/>
  <c r="Q36" i="1"/>
  <c r="P36" i="1"/>
  <c r="AH36" i="1" s="1"/>
  <c r="O36" i="1"/>
  <c r="N36" i="1"/>
  <c r="L36" i="1"/>
  <c r="E36" i="1"/>
  <c r="AJ35" i="1"/>
  <c r="AK35" i="1" s="1"/>
  <c r="AI35" i="1"/>
  <c r="AH35" i="1"/>
  <c r="AD35" i="1"/>
  <c r="AB35" i="1"/>
  <c r="X35" i="1"/>
  <c r="W35" i="1"/>
  <c r="U35" i="1"/>
  <c r="T35" i="1"/>
  <c r="AF35" i="1" s="1"/>
  <c r="S35" i="1"/>
  <c r="Q35" i="1"/>
  <c r="P35" i="1"/>
  <c r="O35" i="1"/>
  <c r="Y35" i="1" s="1"/>
  <c r="N35" i="1"/>
  <c r="Z35" i="1" s="1"/>
  <c r="AG35" i="1" s="1"/>
  <c r="L35" i="1"/>
  <c r="E35" i="1"/>
  <c r="AK34" i="1"/>
  <c r="AJ34" i="1"/>
  <c r="AI34" i="1"/>
  <c r="AF34" i="1"/>
  <c r="X34" i="1"/>
  <c r="Y34" i="1" s="1"/>
  <c r="W34" i="1"/>
  <c r="AA34" i="1" s="1"/>
  <c r="U34" i="1"/>
  <c r="T34" i="1"/>
  <c r="S34" i="1"/>
  <c r="Q34" i="1"/>
  <c r="P34" i="1"/>
  <c r="AH34" i="1" s="1"/>
  <c r="O34" i="1"/>
  <c r="N34" i="1"/>
  <c r="L34" i="1"/>
  <c r="Z34" i="1" s="1"/>
  <c r="E34" i="1"/>
  <c r="AJ33" i="1"/>
  <c r="AK33" i="1" s="1"/>
  <c r="AI33" i="1"/>
  <c r="AH33" i="1"/>
  <c r="X33" i="1"/>
  <c r="Y33" i="1" s="1"/>
  <c r="W33" i="1"/>
  <c r="U33" i="1"/>
  <c r="T33" i="1"/>
  <c r="AF33" i="1" s="1"/>
  <c r="S33" i="1"/>
  <c r="Q33" i="1"/>
  <c r="P33" i="1"/>
  <c r="O33" i="1"/>
  <c r="N33" i="1"/>
  <c r="L33" i="1"/>
  <c r="E33" i="1"/>
  <c r="AJ32" i="1"/>
  <c r="AK32" i="1" s="1"/>
  <c r="AI32" i="1"/>
  <c r="AF32" i="1"/>
  <c r="X32" i="1"/>
  <c r="Y32" i="1" s="1"/>
  <c r="W32" i="1"/>
  <c r="AA32" i="1" s="1"/>
  <c r="U32" i="1"/>
  <c r="T32" i="1"/>
  <c r="S32" i="1"/>
  <c r="Q32" i="1"/>
  <c r="P32" i="1"/>
  <c r="AH32" i="1" s="1"/>
  <c r="O32" i="1"/>
  <c r="N32" i="1"/>
  <c r="L32" i="1"/>
  <c r="Z32" i="1" s="1"/>
  <c r="E32" i="1"/>
  <c r="AJ31" i="1"/>
  <c r="AK31" i="1" s="1"/>
  <c r="AI31" i="1"/>
  <c r="AH31" i="1"/>
  <c r="AD31" i="1"/>
  <c r="X31" i="1"/>
  <c r="Y31" i="1" s="1"/>
  <c r="W31" i="1"/>
  <c r="AA31" i="1" s="1"/>
  <c r="U31" i="1"/>
  <c r="T31" i="1"/>
  <c r="AF31" i="1" s="1"/>
  <c r="S31" i="1"/>
  <c r="Q31" i="1"/>
  <c r="P31" i="1"/>
  <c r="O31" i="1"/>
  <c r="N31" i="1"/>
  <c r="L31" i="1"/>
  <c r="Z31" i="1" s="1"/>
  <c r="E31" i="1"/>
  <c r="AJ30" i="1"/>
  <c r="AK30" i="1" s="1"/>
  <c r="AA30" i="1" s="1"/>
  <c r="AI30" i="1"/>
  <c r="AF30" i="1"/>
  <c r="Z30" i="1"/>
  <c r="X30" i="1"/>
  <c r="Y30" i="1" s="1"/>
  <c r="W30" i="1"/>
  <c r="U30" i="1"/>
  <c r="T30" i="1"/>
  <c r="S30" i="1"/>
  <c r="Q30" i="1"/>
  <c r="P30" i="1"/>
  <c r="O30" i="1"/>
  <c r="N30" i="1"/>
  <c r="L30" i="1"/>
  <c r="E30" i="1"/>
  <c r="AJ29" i="1"/>
  <c r="AK29" i="1" s="1"/>
  <c r="AI29" i="1"/>
  <c r="AH29" i="1"/>
  <c r="AD29" i="1"/>
  <c r="AB29" i="1"/>
  <c r="X29" i="1"/>
  <c r="Y29" i="1" s="1"/>
  <c r="W29" i="1"/>
  <c r="U29" i="1"/>
  <c r="T29" i="1"/>
  <c r="AF29" i="1" s="1"/>
  <c r="S29" i="1"/>
  <c r="Q29" i="1"/>
  <c r="P29" i="1"/>
  <c r="O29" i="1"/>
  <c r="N29" i="1"/>
  <c r="L29" i="1"/>
  <c r="Z29" i="1" s="1"/>
  <c r="AG29" i="1" s="1"/>
  <c r="E29" i="1"/>
  <c r="AJ28" i="1"/>
  <c r="AK28" i="1" s="1"/>
  <c r="AA28" i="1" s="1"/>
  <c r="AI28" i="1"/>
  <c r="AF28" i="1"/>
  <c r="Z28" i="1"/>
  <c r="AG28" i="1" s="1"/>
  <c r="X28" i="1"/>
  <c r="Y28" i="1" s="1"/>
  <c r="W28" i="1"/>
  <c r="U28" i="1"/>
  <c r="T28" i="1"/>
  <c r="S28" i="1"/>
  <c r="Q28" i="1"/>
  <c r="P28" i="1"/>
  <c r="AH28" i="1" s="1"/>
  <c r="O28" i="1"/>
  <c r="N28" i="1"/>
  <c r="L28" i="1"/>
  <c r="E28" i="1"/>
  <c r="AJ27" i="1"/>
  <c r="AK27" i="1" s="1"/>
  <c r="AI27" i="1"/>
  <c r="AH27" i="1"/>
  <c r="AB27" i="1"/>
  <c r="X27" i="1"/>
  <c r="W27" i="1"/>
  <c r="U27" i="1"/>
  <c r="T27" i="1"/>
  <c r="AF27" i="1" s="1"/>
  <c r="S27" i="1"/>
  <c r="Q27" i="1"/>
  <c r="P27" i="1"/>
  <c r="O27" i="1"/>
  <c r="Y27" i="1" s="1"/>
  <c r="N27" i="1"/>
  <c r="L27" i="1"/>
  <c r="Z27" i="1" s="1"/>
  <c r="AG27" i="1" s="1"/>
  <c r="E27" i="1"/>
  <c r="AK26" i="1"/>
  <c r="AJ26" i="1"/>
  <c r="AI26" i="1"/>
  <c r="AG26" i="1"/>
  <c r="AF26" i="1"/>
  <c r="X26" i="1"/>
  <c r="Y26" i="1" s="1"/>
  <c r="W26" i="1"/>
  <c r="U26" i="1"/>
  <c r="T26" i="1"/>
  <c r="S26" i="1"/>
  <c r="Q26" i="1"/>
  <c r="P26" i="1"/>
  <c r="AH26" i="1" s="1"/>
  <c r="O26" i="1"/>
  <c r="N26" i="1"/>
  <c r="L26" i="1"/>
  <c r="Z26" i="1" s="1"/>
  <c r="E26" i="1"/>
  <c r="AJ25" i="1"/>
  <c r="AK25" i="1" s="1"/>
  <c r="AI25" i="1"/>
  <c r="AH25" i="1"/>
  <c r="X25" i="1"/>
  <c r="Y25" i="1" s="1"/>
  <c r="W25" i="1"/>
  <c r="U25" i="1"/>
  <c r="T25" i="1"/>
  <c r="AF25" i="1" s="1"/>
  <c r="S25" i="1"/>
  <c r="Q25" i="1"/>
  <c r="P25" i="1"/>
  <c r="O25" i="1"/>
  <c r="N25" i="1"/>
  <c r="L25" i="1"/>
  <c r="E25" i="1"/>
  <c r="AJ24" i="1"/>
  <c r="AK24" i="1" s="1"/>
  <c r="AA24" i="1" s="1"/>
  <c r="AI24" i="1"/>
  <c r="AF24" i="1"/>
  <c r="X24" i="1"/>
  <c r="Y24" i="1" s="1"/>
  <c r="W24" i="1"/>
  <c r="U24" i="1"/>
  <c r="T24" i="1"/>
  <c r="S24" i="1"/>
  <c r="Q24" i="1"/>
  <c r="P24" i="1"/>
  <c r="O24" i="1"/>
  <c r="N24" i="1"/>
  <c r="L24" i="1"/>
  <c r="Z24" i="1" s="1"/>
  <c r="E24" i="1"/>
  <c r="AJ23" i="1"/>
  <c r="AK23" i="1" s="1"/>
  <c r="AI23" i="1"/>
  <c r="AH23" i="1"/>
  <c r="AD23" i="1"/>
  <c r="AB23" i="1"/>
  <c r="X23" i="1"/>
  <c r="W23" i="1"/>
  <c r="U23" i="1"/>
  <c r="T23" i="1"/>
  <c r="AF23" i="1" s="1"/>
  <c r="S23" i="1"/>
  <c r="Q23" i="1"/>
  <c r="P23" i="1"/>
  <c r="O23" i="1"/>
  <c r="Y23" i="1" s="1"/>
  <c r="N23" i="1"/>
  <c r="Z23" i="1" s="1"/>
  <c r="AG23" i="1" s="1"/>
  <c r="L23" i="1"/>
  <c r="E23" i="1"/>
  <c r="AK22" i="1"/>
  <c r="AJ22" i="1"/>
  <c r="AI22" i="1"/>
  <c r="AF22" i="1"/>
  <c r="X22" i="1"/>
  <c r="Y22" i="1" s="1"/>
  <c r="W22" i="1"/>
  <c r="AA22" i="1" s="1"/>
  <c r="U22" i="1"/>
  <c r="T22" i="1"/>
  <c r="S22" i="1"/>
  <c r="Q22" i="1"/>
  <c r="P22" i="1"/>
  <c r="AH22" i="1" s="1"/>
  <c r="O22" i="1"/>
  <c r="N22" i="1"/>
  <c r="L22" i="1"/>
  <c r="Z22" i="1" s="1"/>
  <c r="E22" i="1"/>
  <c r="AJ21" i="1"/>
  <c r="AK21" i="1" s="1"/>
  <c r="AI21" i="1"/>
  <c r="AH21" i="1"/>
  <c r="X21" i="1"/>
  <c r="Y21" i="1" s="1"/>
  <c r="W21" i="1"/>
  <c r="U21" i="1"/>
  <c r="T21" i="1"/>
  <c r="AF21" i="1" s="1"/>
  <c r="S21" i="1"/>
  <c r="Q21" i="1"/>
  <c r="P21" i="1"/>
  <c r="O21" i="1"/>
  <c r="N21" i="1"/>
  <c r="Z21" i="1" s="1"/>
  <c r="AG21" i="1" s="1"/>
  <c r="L21" i="1"/>
  <c r="E21" i="1"/>
  <c r="AJ20" i="1"/>
  <c r="AK20" i="1" s="1"/>
  <c r="AA20" i="1" s="1"/>
  <c r="AI20" i="1"/>
  <c r="AF20" i="1"/>
  <c r="X20" i="1"/>
  <c r="Y20" i="1" s="1"/>
  <c r="W20" i="1"/>
  <c r="U20" i="1"/>
  <c r="T20" i="1"/>
  <c r="S20" i="1"/>
  <c r="Q20" i="1"/>
  <c r="P20" i="1"/>
  <c r="AH20" i="1" s="1"/>
  <c r="O20" i="1"/>
  <c r="N20" i="1"/>
  <c r="L20" i="1"/>
  <c r="Z20" i="1" s="1"/>
  <c r="E20" i="1"/>
  <c r="AJ19" i="1"/>
  <c r="AK19" i="1" s="1"/>
  <c r="AI19" i="1"/>
  <c r="AH19" i="1"/>
  <c r="AD19" i="1"/>
  <c r="X19" i="1"/>
  <c r="Y19" i="1" s="1"/>
  <c r="W19" i="1"/>
  <c r="AA19" i="1" s="1"/>
  <c r="U19" i="1"/>
  <c r="T19" i="1"/>
  <c r="AF19" i="1" s="1"/>
  <c r="S19" i="1"/>
  <c r="Q19" i="1"/>
  <c r="P19" i="1"/>
  <c r="O19" i="1"/>
  <c r="N19" i="1"/>
  <c r="Z19" i="1" s="1"/>
  <c r="AG19" i="1" s="1"/>
  <c r="L19" i="1"/>
  <c r="E19" i="1"/>
  <c r="AJ18" i="1"/>
  <c r="AK18" i="1" s="1"/>
  <c r="AA18" i="1" s="1"/>
  <c r="AI18" i="1"/>
  <c r="AF18" i="1"/>
  <c r="Z18" i="1"/>
  <c r="X18" i="1"/>
  <c r="Y18" i="1" s="1"/>
  <c r="W18" i="1"/>
  <c r="U18" i="1"/>
  <c r="T18" i="1"/>
  <c r="S18" i="1"/>
  <c r="Q18" i="1"/>
  <c r="P18" i="1"/>
  <c r="AH18" i="1" s="1"/>
  <c r="O18" i="1"/>
  <c r="N18" i="1"/>
  <c r="L18" i="1"/>
  <c r="E18" i="1"/>
  <c r="AJ17" i="1"/>
  <c r="AK17" i="1" s="1"/>
  <c r="AI17" i="1"/>
  <c r="AH17" i="1"/>
  <c r="AD17" i="1"/>
  <c r="AB17" i="1"/>
  <c r="X17" i="1"/>
  <c r="Y17" i="1" s="1"/>
  <c r="W17" i="1"/>
  <c r="U17" i="1"/>
  <c r="T17" i="1"/>
  <c r="AF17" i="1" s="1"/>
  <c r="S17" i="1"/>
  <c r="Q17" i="1"/>
  <c r="P17" i="1"/>
  <c r="O17" i="1"/>
  <c r="N17" i="1"/>
  <c r="Z17" i="1" s="1"/>
  <c r="AG17" i="1" s="1"/>
  <c r="L17" i="1"/>
  <c r="E17" i="1"/>
  <c r="AJ16" i="1"/>
  <c r="AK16" i="1" s="1"/>
  <c r="AA16" i="1" s="1"/>
  <c r="AI16" i="1"/>
  <c r="AG16" i="1"/>
  <c r="AF16" i="1"/>
  <c r="Z16" i="1"/>
  <c r="X16" i="1"/>
  <c r="Y16" i="1" s="1"/>
  <c r="W16" i="1"/>
  <c r="U16" i="1"/>
  <c r="T16" i="1"/>
  <c r="S16" i="1"/>
  <c r="Q16" i="1"/>
  <c r="P16" i="1"/>
  <c r="AH16" i="1" s="1"/>
  <c r="O16" i="1"/>
  <c r="N16" i="1"/>
  <c r="L16" i="1"/>
  <c r="E16" i="1"/>
  <c r="AJ15" i="1"/>
  <c r="AK15" i="1" s="1"/>
  <c r="AI15" i="1"/>
  <c r="AH15" i="1"/>
  <c r="AD15" i="1"/>
  <c r="AB15" i="1"/>
  <c r="X15" i="1"/>
  <c r="W15" i="1"/>
  <c r="U15" i="1"/>
  <c r="T15" i="1"/>
  <c r="AF15" i="1" s="1"/>
  <c r="S15" i="1"/>
  <c r="Q15" i="1"/>
  <c r="P15" i="1"/>
  <c r="O15" i="1"/>
  <c r="Y15" i="1" s="1"/>
  <c r="N15" i="1"/>
  <c r="Z15" i="1" s="1"/>
  <c r="AG15" i="1" s="1"/>
  <c r="L15" i="1"/>
  <c r="E15" i="1"/>
  <c r="AK14" i="1"/>
  <c r="AJ14" i="1"/>
  <c r="AI14" i="1"/>
  <c r="AF14" i="1"/>
  <c r="X14" i="1"/>
  <c r="Y14" i="1" s="1"/>
  <c r="W14" i="1"/>
  <c r="AA14" i="1" s="1"/>
  <c r="U14" i="1"/>
  <c r="T14" i="1"/>
  <c r="S14" i="1"/>
  <c r="Q14" i="1"/>
  <c r="P14" i="1"/>
  <c r="AH14" i="1" s="1"/>
  <c r="O14" i="1"/>
  <c r="N14" i="1"/>
  <c r="L14" i="1"/>
  <c r="Z14" i="1" s="1"/>
  <c r="E14" i="1"/>
  <c r="AJ13" i="1"/>
  <c r="AK13" i="1" s="1"/>
  <c r="AI13" i="1"/>
  <c r="AH13" i="1"/>
  <c r="X13" i="1"/>
  <c r="Y13" i="1" s="1"/>
  <c r="W13" i="1"/>
  <c r="U13" i="1"/>
  <c r="T13" i="1"/>
  <c r="AF13" i="1" s="1"/>
  <c r="S13" i="1"/>
  <c r="Q13" i="1"/>
  <c r="P13" i="1"/>
  <c r="O13" i="1"/>
  <c r="N13" i="1"/>
  <c r="Z13" i="1" s="1"/>
  <c r="AG13" i="1" s="1"/>
  <c r="L13" i="1"/>
  <c r="E13" i="1"/>
  <c r="AJ12" i="1"/>
  <c r="AK12" i="1" s="1"/>
  <c r="AA12" i="1" s="1"/>
  <c r="AI12" i="1"/>
  <c r="AF12" i="1"/>
  <c r="X12" i="1"/>
  <c r="Y12" i="1" s="1"/>
  <c r="W12" i="1"/>
  <c r="U12" i="1"/>
  <c r="T12" i="1"/>
  <c r="S12" i="1"/>
  <c r="Q12" i="1"/>
  <c r="P12" i="1"/>
  <c r="AH12" i="1" s="1"/>
  <c r="O12" i="1"/>
  <c r="N12" i="1"/>
  <c r="L12" i="1"/>
  <c r="Z12" i="1" s="1"/>
  <c r="E12" i="1"/>
  <c r="AJ11" i="1"/>
  <c r="AK11" i="1" s="1"/>
  <c r="AI11" i="1"/>
  <c r="Z11" i="1"/>
  <c r="AG11" i="1" s="1"/>
  <c r="X11" i="1"/>
  <c r="W11" i="1"/>
  <c r="AA11" i="1" s="1"/>
  <c r="U11" i="1"/>
  <c r="T11" i="1"/>
  <c r="AF11" i="1" s="1"/>
  <c r="S11" i="1"/>
  <c r="Q11" i="1"/>
  <c r="P11" i="1"/>
  <c r="AH11" i="1" s="1"/>
  <c r="O11" i="1"/>
  <c r="Y11" i="1" s="1"/>
  <c r="N11" i="1"/>
  <c r="L11" i="1"/>
  <c r="E11" i="1"/>
  <c r="AK10" i="1"/>
  <c r="AA10" i="1" s="1"/>
  <c r="AJ10" i="1"/>
  <c r="AI10" i="1"/>
  <c r="AF10" i="1"/>
  <c r="Z10" i="1"/>
  <c r="AD10" i="1" s="1"/>
  <c r="X10" i="1"/>
  <c r="Y10" i="1" s="1"/>
  <c r="W10" i="1"/>
  <c r="U10" i="1"/>
  <c r="T10" i="1"/>
  <c r="S10" i="1"/>
  <c r="Q10" i="1"/>
  <c r="P10" i="1"/>
  <c r="AH10" i="1" s="1"/>
  <c r="O10" i="1"/>
  <c r="N10" i="1"/>
  <c r="L10" i="1"/>
  <c r="E10" i="1"/>
  <c r="AJ9" i="1"/>
  <c r="AK9" i="1" s="1"/>
  <c r="AI9" i="1"/>
  <c r="X9" i="1"/>
  <c r="Y9" i="1" s="1"/>
  <c r="W9" i="1"/>
  <c r="U9" i="1"/>
  <c r="T9" i="1"/>
  <c r="AF9" i="1" s="1"/>
  <c r="S9" i="1"/>
  <c r="Q9" i="1"/>
  <c r="P9" i="1"/>
  <c r="AH9" i="1" s="1"/>
  <c r="O9" i="1"/>
  <c r="N9" i="1"/>
  <c r="Z9" i="1" s="1"/>
  <c r="L9" i="1"/>
  <c r="E9" i="1"/>
  <c r="AJ8" i="1"/>
  <c r="AK8" i="1" s="1"/>
  <c r="AA8" i="1" s="1"/>
  <c r="AI8" i="1"/>
  <c r="AF8" i="1"/>
  <c r="X8" i="1"/>
  <c r="Y8" i="1" s="1"/>
  <c r="W8" i="1"/>
  <c r="U8" i="1"/>
  <c r="T8" i="1"/>
  <c r="S8" i="1"/>
  <c r="Q8" i="1"/>
  <c r="P8" i="1"/>
  <c r="AH8" i="1" s="1"/>
  <c r="O8" i="1"/>
  <c r="N8" i="1"/>
  <c r="Z8" i="1" s="1"/>
  <c r="L8" i="1"/>
  <c r="E8" i="1"/>
  <c r="AJ7" i="1"/>
  <c r="AK7" i="1" s="1"/>
  <c r="AI7" i="1"/>
  <c r="X7" i="1"/>
  <c r="Y7" i="1" s="1"/>
  <c r="W7" i="1"/>
  <c r="AA7" i="1" s="1"/>
  <c r="U7" i="1"/>
  <c r="T7" i="1"/>
  <c r="AF7" i="1" s="1"/>
  <c r="S7" i="1"/>
  <c r="Q7" i="1"/>
  <c r="P7" i="1"/>
  <c r="AH7" i="1" s="1"/>
  <c r="O7" i="1"/>
  <c r="N7" i="1"/>
  <c r="Z7" i="1" s="1"/>
  <c r="L7" i="1"/>
  <c r="E7" i="1"/>
  <c r="AJ6" i="1"/>
  <c r="AK6" i="1" s="1"/>
  <c r="AI6" i="1"/>
  <c r="AF6" i="1"/>
  <c r="X6" i="1"/>
  <c r="Y6" i="1" s="1"/>
  <c r="W6" i="1"/>
  <c r="AA6" i="1" s="1"/>
  <c r="U6" i="1"/>
  <c r="T6" i="1"/>
  <c r="S6" i="1"/>
  <c r="Q6" i="1"/>
  <c r="P6" i="1"/>
  <c r="AH6" i="1" s="1"/>
  <c r="O6" i="1"/>
  <c r="N6" i="1"/>
  <c r="L6" i="1"/>
  <c r="Z6" i="1" s="1"/>
  <c r="E6" i="1"/>
  <c r="AJ5" i="1"/>
  <c r="AK5" i="1" s="1"/>
  <c r="AI5" i="1"/>
  <c r="Z5" i="1"/>
  <c r="AG5" i="1" s="1"/>
  <c r="X5" i="1"/>
  <c r="Y5" i="1" s="1"/>
  <c r="W5" i="1"/>
  <c r="AA5" i="1" s="1"/>
  <c r="U5" i="1"/>
  <c r="T5" i="1"/>
  <c r="AF5" i="1" s="1"/>
  <c r="S5" i="1"/>
  <c r="Q5" i="1"/>
  <c r="P5" i="1"/>
  <c r="AH5" i="1" s="1"/>
  <c r="O5" i="1"/>
  <c r="N5" i="1"/>
  <c r="L5" i="1"/>
  <c r="E5" i="1"/>
  <c r="AJ4" i="1"/>
  <c r="AK4" i="1" s="1"/>
  <c r="AI4" i="1"/>
  <c r="AH4" i="1"/>
  <c r="X4" i="1"/>
  <c r="Y4" i="1" s="1"/>
  <c r="W4" i="1"/>
  <c r="AA4" i="1" s="1"/>
  <c r="U4" i="1"/>
  <c r="T4" i="1"/>
  <c r="AF4" i="1" s="1"/>
  <c r="S4" i="1"/>
  <c r="Q4" i="1"/>
  <c r="P4" i="1"/>
  <c r="O4" i="1"/>
  <c r="N4" i="1"/>
  <c r="Z4" i="1" s="1"/>
  <c r="L4" i="1"/>
  <c r="E4" i="1"/>
  <c r="AJ3" i="1"/>
  <c r="AK3" i="1" s="1"/>
  <c r="AI3" i="1"/>
  <c r="AF3" i="1"/>
  <c r="Z3" i="1"/>
  <c r="AD3" i="1" s="1"/>
  <c r="X3" i="1"/>
  <c r="Y3" i="1" s="1"/>
  <c r="W3" i="1"/>
  <c r="AA3" i="1" s="1"/>
  <c r="U3" i="1"/>
  <c r="T3" i="1"/>
  <c r="S3" i="1"/>
  <c r="Q3" i="1"/>
  <c r="P3" i="1"/>
  <c r="AH3" i="1" s="1"/>
  <c r="O3" i="1"/>
  <c r="N3" i="1"/>
  <c r="L3" i="1"/>
  <c r="E3" i="1"/>
  <c r="AG7" i="1" l="1"/>
  <c r="AB7" i="1"/>
  <c r="AD7" i="1"/>
  <c r="AD6" i="1"/>
  <c r="AG6" i="1"/>
  <c r="AB6" i="1"/>
  <c r="AD8" i="1"/>
  <c r="AB8" i="1"/>
  <c r="AG8" i="1"/>
  <c r="AB12" i="1"/>
  <c r="AD12" i="1"/>
  <c r="AG12" i="1"/>
  <c r="AB14" i="1"/>
  <c r="AD14" i="1"/>
  <c r="AG14" i="1"/>
  <c r="AG9" i="1"/>
  <c r="AB9" i="1"/>
  <c r="AD9" i="1"/>
  <c r="AG4" i="1"/>
  <c r="AB4" i="1"/>
  <c r="AD4" i="1"/>
  <c r="AB20" i="1"/>
  <c r="AD20" i="1"/>
  <c r="AG20" i="1"/>
  <c r="AB22" i="1"/>
  <c r="AD22" i="1"/>
  <c r="AG22" i="1"/>
  <c r="AG10" i="1"/>
  <c r="AB18" i="1"/>
  <c r="AD18" i="1"/>
  <c r="AD30" i="1"/>
  <c r="AB30" i="1"/>
  <c r="AG30" i="1"/>
  <c r="AD40" i="1"/>
  <c r="AB40" i="1"/>
  <c r="AG40" i="1"/>
  <c r="AG55" i="1"/>
  <c r="AB55" i="1"/>
  <c r="AG3" i="1"/>
  <c r="AB16" i="1"/>
  <c r="AD16" i="1"/>
  <c r="AH30" i="1"/>
  <c r="AG47" i="1"/>
  <c r="AB47" i="1"/>
  <c r="AD52" i="1"/>
  <c r="AB52" i="1"/>
  <c r="AB3" i="1"/>
  <c r="AD5" i="1"/>
  <c r="AB10" i="1"/>
  <c r="AB11" i="1"/>
  <c r="AB13" i="1"/>
  <c r="AA15" i="1"/>
  <c r="AB21" i="1"/>
  <c r="AA23" i="1"/>
  <c r="AH24" i="1"/>
  <c r="AD26" i="1"/>
  <c r="AB26" i="1"/>
  <c r="AA26" i="1"/>
  <c r="AA29" i="1"/>
  <c r="AG31" i="1"/>
  <c r="AB31" i="1"/>
  <c r="AG39" i="1"/>
  <c r="AB39" i="1"/>
  <c r="AD44" i="1"/>
  <c r="AB44" i="1"/>
  <c r="AD46" i="1"/>
  <c r="AB46" i="1"/>
  <c r="AG46" i="1"/>
  <c r="AD47" i="1"/>
  <c r="AH48" i="1"/>
  <c r="AD50" i="1"/>
  <c r="AB50" i="1"/>
  <c r="AA50" i="1"/>
  <c r="AH54" i="1"/>
  <c r="AD56" i="1"/>
  <c r="AB56" i="1"/>
  <c r="AG56" i="1"/>
  <c r="AD28" i="1"/>
  <c r="AB28" i="1"/>
  <c r="AD34" i="1"/>
  <c r="AB34" i="1"/>
  <c r="AG49" i="1"/>
  <c r="AB49" i="1"/>
  <c r="AD49" i="1"/>
  <c r="AB5" i="1"/>
  <c r="AA17" i="1"/>
  <c r="AD32" i="1"/>
  <c r="AB32" i="1"/>
  <c r="AG32" i="1"/>
  <c r="AG41" i="1"/>
  <c r="AB41" i="1"/>
  <c r="AD41" i="1"/>
  <c r="AD54" i="1"/>
  <c r="AB54" i="1"/>
  <c r="AG54" i="1"/>
  <c r="AD55" i="1"/>
  <c r="AA9" i="1"/>
  <c r="AD11" i="1"/>
  <c r="AA13" i="1"/>
  <c r="AD13" i="1"/>
  <c r="AG18" i="1"/>
  <c r="AB19" i="1"/>
  <c r="AA21" i="1"/>
  <c r="AD21" i="1"/>
  <c r="AD24" i="1"/>
  <c r="AB24" i="1"/>
  <c r="AG24" i="1"/>
  <c r="AG34" i="1"/>
  <c r="AD36" i="1"/>
  <c r="AB36" i="1"/>
  <c r="AD38" i="1"/>
  <c r="AB38" i="1"/>
  <c r="AG38" i="1"/>
  <c r="AD39" i="1"/>
  <c r="AH40" i="1"/>
  <c r="AD42" i="1"/>
  <c r="AB42" i="1"/>
  <c r="AA42" i="1"/>
  <c r="AH46" i="1"/>
  <c r="AD48" i="1"/>
  <c r="AB48" i="1"/>
  <c r="AG48" i="1"/>
  <c r="AG52" i="1"/>
  <c r="AA53" i="1"/>
  <c r="AG57" i="1"/>
  <c r="AB57" i="1"/>
  <c r="AD57" i="1"/>
  <c r="Z25" i="1"/>
  <c r="AA25" i="1"/>
  <c r="Z33" i="1"/>
  <c r="AA33" i="1"/>
  <c r="AA41" i="1"/>
  <c r="AA49" i="1"/>
  <c r="AA57" i="1"/>
  <c r="AA27" i="1"/>
  <c r="AD27" i="1"/>
  <c r="AA35" i="1"/>
  <c r="AA43" i="1"/>
  <c r="AA51" i="1"/>
  <c r="AG33" i="1" l="1"/>
  <c r="AB33" i="1"/>
  <c r="AD33" i="1"/>
  <c r="AG25" i="1"/>
  <c r="AB25" i="1"/>
  <c r="AD25" i="1"/>
</calcChain>
</file>

<file path=xl/sharedStrings.xml><?xml version="1.0" encoding="utf-8"?>
<sst xmlns="http://schemas.openxmlformats.org/spreadsheetml/2006/main" count="930" uniqueCount="469">
  <si>
    <t>Dam_Name</t>
  </si>
  <si>
    <t>Other_Dam_Name</t>
  </si>
  <si>
    <t>NIDID</t>
  </si>
  <si>
    <t>Year_Completed</t>
  </si>
  <si>
    <t>Reservoir_Age</t>
  </si>
  <si>
    <t>Hydraulic_Height</t>
  </si>
  <si>
    <t>NID_Height</t>
  </si>
  <si>
    <t>Maximum_Discharge</t>
  </si>
  <si>
    <t>Maximum_Storage</t>
  </si>
  <si>
    <t>Normal_Storage</t>
  </si>
  <si>
    <t>NID_Storage</t>
  </si>
  <si>
    <r>
      <t>NID_Storage (ft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</t>
    </r>
  </si>
  <si>
    <t>Surface_Area_(acres)</t>
  </si>
  <si>
    <r>
      <t>Surface_Area_(ft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</si>
  <si>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r>
      <t>Surface_Area_(mi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.)</t>
    </r>
  </si>
  <si>
    <r>
      <t>Surface_Area_(m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</si>
  <si>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r>
      <t>Surface_Area_(km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</si>
  <si>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r>
      <t>Drainage_Area_(mi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</si>
  <si>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r>
      <t>Drainage_Area_(km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</si>
  <si>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t>Drainage_Area_(acres)</t>
  </si>
  <si>
    <r>
      <t>Drainage_Area_(ft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</si>
  <si>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t>Reservoir_Perimeter (ft.)</t>
  </si>
  <si>
    <t>Reservoir_Perimeter (km)</t>
  </si>
  <si>
    <t>Reservoir_Perimeter (mi)</t>
  </si>
  <si>
    <t>Shoreline_Development_Index</t>
  </si>
  <si>
    <t>Mean_Depth</t>
  </si>
  <si>
    <t>Index_of_Basin_Permanence</t>
  </si>
  <si>
    <t>Development_of_Volume</t>
  </si>
  <si>
    <t>Maximum_Depth_(in_ft_as_Hydraulic_Height)</t>
  </si>
  <si>
    <t>Mean_Depth_Max_Depth_Ratio_(Depth_Ratio)</t>
  </si>
  <si>
    <t>Mean_Q</t>
  </si>
  <si>
    <t>Catchment_Area_Surface_Area_Ratio</t>
  </si>
  <si>
    <t>Relative_Depth_(as_a_%_of_the_Mean_Depth)</t>
  </si>
  <si>
    <t>Surface_Area_Lake_Volume_Ratio</t>
  </si>
  <si>
    <r>
      <t>Lake_Volume_(ft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</t>
    </r>
  </si>
  <si>
    <r>
      <t>Lake_Volume_(m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</t>
    </r>
  </si>
  <si>
    <t>AreaSqKm</t>
  </si>
  <si>
    <t>Elevation</t>
  </si>
  <si>
    <t>GNIS_Name</t>
  </si>
  <si>
    <t>ReachCode</t>
  </si>
  <si>
    <t>E2RF1_</t>
  </si>
  <si>
    <t>HUC</t>
  </si>
  <si>
    <t>MEANV</t>
  </si>
  <si>
    <t>STRAHLER</t>
  </si>
  <si>
    <t>RR</t>
  </si>
  <si>
    <t>REACH</t>
  </si>
  <si>
    <t>NUTCODE</t>
  </si>
  <si>
    <t>PSEWER</t>
  </si>
  <si>
    <t>PSEPTIC</t>
  </si>
  <si>
    <t>POTHER</t>
  </si>
  <si>
    <t>WATER</t>
  </si>
  <si>
    <t>WETLANDS</t>
  </si>
  <si>
    <t>URBGRASS</t>
  </si>
  <si>
    <t>LURBAN</t>
  </si>
  <si>
    <t>HURBAN</t>
  </si>
  <si>
    <t>COMM</t>
  </si>
  <si>
    <t>FORESTD</t>
  </si>
  <si>
    <t>FORESTE</t>
  </si>
  <si>
    <t>FORESTM</t>
  </si>
  <si>
    <t>SHRUB</t>
  </si>
  <si>
    <t>GRASS</t>
  </si>
  <si>
    <t>PASTURE</t>
  </si>
  <si>
    <t>CROPS</t>
  </si>
  <si>
    <t>ORCHARDS</t>
  </si>
  <si>
    <t>BARREN</t>
  </si>
  <si>
    <t>TNLOADB</t>
  </si>
  <si>
    <t>TPLOADB</t>
  </si>
  <si>
    <t>TNYLDB</t>
  </si>
  <si>
    <t>TPYLDB</t>
  </si>
  <si>
    <t>TNCONCB</t>
  </si>
  <si>
    <t>TPCONCB</t>
  </si>
  <si>
    <t>TNLOADBW</t>
  </si>
  <si>
    <t>TNYLDBW</t>
  </si>
  <si>
    <t>TNCONCBW</t>
  </si>
  <si>
    <t>TNLOAD</t>
  </si>
  <si>
    <t>TPLOAD</t>
  </si>
  <si>
    <t>TNYLD</t>
  </si>
  <si>
    <t>TPYLD</t>
  </si>
  <si>
    <t>TNCONC</t>
  </si>
  <si>
    <t>TPCONC</t>
  </si>
  <si>
    <t>TNPOINT</t>
  </si>
  <si>
    <t>TPPOINT</t>
  </si>
  <si>
    <t>TNFERT</t>
  </si>
  <si>
    <t>TPFERT</t>
  </si>
  <si>
    <t>TNATMOS</t>
  </si>
  <si>
    <t>TNFOREST</t>
  </si>
  <si>
    <t>TPFOREST</t>
  </si>
  <si>
    <t>TNBARREN</t>
  </si>
  <si>
    <t>TPBARREN</t>
  </si>
  <si>
    <t>TNSHRUB</t>
  </si>
  <si>
    <t>TPSHRUB</t>
  </si>
  <si>
    <t>TNGRASS</t>
  </si>
  <si>
    <t>TPGRASS</t>
  </si>
  <si>
    <t>TNMAN</t>
  </si>
  <si>
    <t>TPMAN</t>
  </si>
  <si>
    <t>TNDFRAC</t>
  </si>
  <si>
    <t>TPDFRAC</t>
  </si>
  <si>
    <t>Data_Source_(surface_area)</t>
  </si>
  <si>
    <t>In_years</t>
  </si>
  <si>
    <t>In_ft</t>
  </si>
  <si>
    <r>
      <t>In_</t>
    </r>
    <r>
      <rPr>
        <sz val="11"/>
        <color theme="1"/>
        <rFont val="Calibri"/>
        <family val="2"/>
        <scheme val="minor"/>
      </rPr>
      <t>ft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/s_(cubic_feet/sec)</t>
    </r>
  </si>
  <si>
    <r>
      <t>In_</t>
    </r>
    <r>
      <rPr>
        <sz val="11"/>
        <color theme="1"/>
        <rFont val="Calibri"/>
        <family val="2"/>
        <scheme val="minor"/>
      </rPr>
      <t>acre-ft</t>
    </r>
  </si>
  <si>
    <t xml:space="preserve"> (NID_Storage * 43560)</t>
  </si>
  <si>
    <t>In_acres</t>
  </si>
  <si>
    <t>SA_(acres)*43560</t>
  </si>
  <si>
    <t>SA_(acres)*0.0015625</t>
  </si>
  <si>
    <t>SA_(acres)*4046.86</t>
  </si>
  <si>
    <t>SA_(acres)*0.00404686</t>
  </si>
  <si>
    <r>
      <t>In_mi</t>
    </r>
    <r>
      <rPr>
        <vertAlign val="superscript"/>
        <sz val="11"/>
        <color theme="1"/>
        <rFont val="Calibri"/>
        <family val="2"/>
        <scheme val="minor"/>
      </rPr>
      <t>2</t>
    </r>
  </si>
  <si>
    <r>
      <t>DA_(mi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)*2.58999</t>
    </r>
  </si>
  <si>
    <r>
      <t>DA_(mi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)*640</t>
    </r>
  </si>
  <si>
    <t>DA_(Sq.Mi.)*2.788e+7</t>
  </si>
  <si>
    <t>In_ft.</t>
  </si>
  <si>
    <t>RP_km=RP_ft*0.0003048</t>
  </si>
  <si>
    <t>RP_miles=RP_ft*0.000189394</t>
  </si>
  <si>
    <r>
      <t>D</t>
    </r>
    <r>
      <rPr>
        <vertAlign val="subscript"/>
        <sz val="11"/>
        <color theme="1"/>
        <rFont val="Calibri"/>
        <family val="2"/>
        <scheme val="minor"/>
      </rPr>
      <t>L</t>
    </r>
    <r>
      <rPr>
        <sz val="11"/>
        <color theme="1"/>
        <rFont val="Calibri"/>
        <family val="2"/>
        <scheme val="minor"/>
      </rPr>
      <t>=SL/2*(sqrt(</t>
    </r>
    <r>
      <rPr>
        <sz val="11"/>
        <color theme="1"/>
        <rFont val="Calibri"/>
        <family val="2"/>
      </rPr>
      <t>Π*Ao))</t>
    </r>
  </si>
  <si>
    <r>
      <t>Z</t>
    </r>
    <r>
      <rPr>
        <vertAlign val="subscript"/>
        <sz val="11"/>
        <color theme="1"/>
        <rFont val="Calibri"/>
        <family val="2"/>
        <scheme val="minor"/>
      </rPr>
      <t>mean</t>
    </r>
    <r>
      <rPr>
        <sz val="11"/>
        <color theme="1"/>
        <rFont val="Calibri"/>
        <family val="2"/>
        <scheme val="minor"/>
      </rPr>
      <t>=V/Ao</t>
    </r>
  </si>
  <si>
    <r>
      <t>IBP=SL/V_where_V_is_10</t>
    </r>
    <r>
      <rPr>
        <vertAlign val="superscript"/>
        <sz val="11"/>
        <color theme="1"/>
        <rFont val="Calibri"/>
        <family val="2"/>
        <scheme val="minor"/>
      </rPr>
      <t xml:space="preserve">6 </t>
    </r>
    <r>
      <rPr>
        <sz val="11"/>
        <color theme="1"/>
        <rFont val="Calibri"/>
        <family val="2"/>
        <scheme val="minor"/>
      </rPr>
      <t>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_SL_is_in_km</t>
    </r>
  </si>
  <si>
    <r>
      <t>D</t>
    </r>
    <r>
      <rPr>
        <vertAlign val="superscript"/>
        <sz val="11"/>
        <color theme="1"/>
        <rFont val="Calibri"/>
        <family val="2"/>
        <scheme val="minor"/>
      </rPr>
      <t>v</t>
    </r>
    <r>
      <rPr>
        <sz val="11"/>
        <color theme="1"/>
        <rFont val="Calibri"/>
        <family val="2"/>
        <scheme val="minor"/>
      </rPr>
      <t>=3*Z</t>
    </r>
    <r>
      <rPr>
        <vertAlign val="subscript"/>
        <sz val="11"/>
        <color theme="1"/>
        <rFont val="Calibri"/>
        <family val="2"/>
        <scheme val="minor"/>
      </rPr>
      <t>mean</t>
    </r>
    <r>
      <rPr>
        <sz val="11"/>
        <color theme="1"/>
        <rFont val="Calibri"/>
        <family val="2"/>
        <scheme val="minor"/>
      </rPr>
      <t>/Z</t>
    </r>
    <r>
      <rPr>
        <vertAlign val="subscript"/>
        <sz val="11"/>
        <color theme="1"/>
        <rFont val="Calibri"/>
        <family val="2"/>
        <scheme val="minor"/>
      </rPr>
      <t>max</t>
    </r>
  </si>
  <si>
    <t>in_ft.</t>
  </si>
  <si>
    <r>
      <t>Depth Ratio=Z</t>
    </r>
    <r>
      <rPr>
        <vertAlign val="subscript"/>
        <sz val="11"/>
        <color theme="1"/>
        <rFont val="Calibri"/>
        <family val="2"/>
        <scheme val="minor"/>
      </rPr>
      <t>mean</t>
    </r>
    <r>
      <rPr>
        <sz val="11"/>
        <color theme="1"/>
        <rFont val="Calibri"/>
        <family val="2"/>
        <scheme val="minor"/>
      </rPr>
      <t>/Z</t>
    </r>
    <r>
      <rPr>
        <vertAlign val="subscript"/>
        <sz val="11"/>
        <color theme="1"/>
        <rFont val="Calibri"/>
        <family val="2"/>
        <scheme val="minor"/>
      </rPr>
      <t>max</t>
    </r>
  </si>
  <si>
    <r>
      <t>In_cfs_(ft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/sec)</t>
    </r>
  </si>
  <si>
    <t>C=Catchment Area/Surface Area</t>
  </si>
  <si>
    <r>
      <t>Zr = 50*Z</t>
    </r>
    <r>
      <rPr>
        <vertAlign val="subscript"/>
        <sz val="11"/>
        <color theme="1"/>
        <rFont val="Calibri"/>
        <family val="2"/>
        <scheme val="minor"/>
      </rPr>
      <t>mean</t>
    </r>
    <r>
      <rPr>
        <sz val="11"/>
        <color theme="1"/>
        <rFont val="Calibri"/>
        <family val="2"/>
        <scheme val="minor"/>
      </rPr>
      <t>* (Π/A0)</t>
    </r>
    <r>
      <rPr>
        <vertAlign val="superscript"/>
        <sz val="11"/>
        <color theme="1"/>
        <rFont val="Calibri"/>
        <family val="2"/>
        <scheme val="minor"/>
      </rPr>
      <t>1/2</t>
    </r>
  </si>
  <si>
    <t>ϒ=A/V</t>
  </si>
  <si>
    <t>LV_cu.ft.=acre-ft*43559.9</t>
  </si>
  <si>
    <t>LV_cu.meters=acre-ft*1233.48</t>
  </si>
  <si>
    <t>LV_cu.ft.=acre-ft*1233.49_(in_10^6_m^3)</t>
  </si>
  <si>
    <r>
      <t>In_km</t>
    </r>
    <r>
      <rPr>
        <vertAlign val="superscript"/>
        <sz val="11"/>
        <color theme="1"/>
        <rFont val="Calibri"/>
        <family val="2"/>
        <scheme val="minor"/>
      </rPr>
      <t>2</t>
    </r>
  </si>
  <si>
    <t>In_meters</t>
  </si>
  <si>
    <t>Data_Source</t>
  </si>
  <si>
    <t>DOE VALLEY LAKE DAM</t>
  </si>
  <si>
    <t>KY00022</t>
  </si>
  <si>
    <t>ND</t>
  </si>
  <si>
    <t>1.464</t>
  </si>
  <si>
    <t>143.3</t>
  </si>
  <si>
    <t>5140104000700</t>
  </si>
  <si>
    <t>Surface area from NID</t>
  </si>
  <si>
    <t>GUIST CREEK LAKE DAM</t>
  </si>
  <si>
    <t>KY00040</t>
  </si>
  <si>
    <t>1.282</t>
  </si>
  <si>
    <t>231.6</t>
  </si>
  <si>
    <t>Guist Creek Lake</t>
  </si>
  <si>
    <t>5140102001249</t>
  </si>
  <si>
    <t>15836</t>
  </si>
  <si>
    <t>5140102</t>
  </si>
  <si>
    <t>0.98</t>
  </si>
  <si>
    <t>5140102020</t>
  </si>
  <si>
    <t>16528</t>
  </si>
  <si>
    <t>BESHEAR LAKE</t>
  </si>
  <si>
    <t>KY00044</t>
  </si>
  <si>
    <t>3.173</t>
  </si>
  <si>
    <t>125</t>
  </si>
  <si>
    <t>Lake Beshear</t>
  </si>
  <si>
    <t>5140205009634</t>
  </si>
  <si>
    <t>15791</t>
  </si>
  <si>
    <t>5140205</t>
  </si>
  <si>
    <t>0.55</t>
  </si>
  <si>
    <t>5140205014</t>
  </si>
  <si>
    <t>16482</t>
  </si>
  <si>
    <t>WILLIAMSTOWN LAKE DAM</t>
  </si>
  <si>
    <t>KY00080</t>
  </si>
  <si>
    <t>1.21</t>
  </si>
  <si>
    <t>Williamstown Lake</t>
  </si>
  <si>
    <t>5100101002815</t>
  </si>
  <si>
    <t>14322</t>
  </si>
  <si>
    <t>5100101</t>
  </si>
  <si>
    <t>0.67</t>
  </si>
  <si>
    <t>5100101004</t>
  </si>
  <si>
    <t>14991</t>
  </si>
  <si>
    <t>WOOD CREEK LAKE DAM</t>
  </si>
  <si>
    <t>KY00088</t>
  </si>
  <si>
    <t>2.53</t>
  </si>
  <si>
    <t>Wood Creek Lake</t>
  </si>
  <si>
    <t>5130102000844</t>
  </si>
  <si>
    <t>15149</t>
  </si>
  <si>
    <t>5130102</t>
  </si>
  <si>
    <t>0.58</t>
  </si>
  <si>
    <t>5130102005</t>
  </si>
  <si>
    <t>15834</t>
  </si>
  <si>
    <t>RENFRO DAM</t>
  </si>
  <si>
    <t>KY00101</t>
  </si>
  <si>
    <t>1.441</t>
  </si>
  <si>
    <t>Lake Linville</t>
  </si>
  <si>
    <t>5130102000842</t>
  </si>
  <si>
    <t>15169</t>
  </si>
  <si>
    <t>0.63</t>
  </si>
  <si>
    <t>5130102025</t>
  </si>
  <si>
    <t>15854</t>
  </si>
  <si>
    <t>MUD RIVER MPS 51</t>
  </si>
  <si>
    <t>KY00110</t>
  </si>
  <si>
    <t>3.105</t>
  </si>
  <si>
    <t>137.2</t>
  </si>
  <si>
    <t>Lake Malone</t>
  </si>
  <si>
    <t>5110003001700</t>
  </si>
  <si>
    <t>LAKE PEEWEE DAM</t>
  </si>
  <si>
    <t>KY00145</t>
  </si>
  <si>
    <t>1.38</t>
  </si>
  <si>
    <t>131.1</t>
  </si>
  <si>
    <t>Lake Peewee</t>
  </si>
  <si>
    <t>5140205001757</t>
  </si>
  <si>
    <t>LEXINGTON RESERVOIR 4</t>
  </si>
  <si>
    <t>KY00210</t>
  </si>
  <si>
    <t>DIX RIVER DAM</t>
  </si>
  <si>
    <t>KY00316</t>
  </si>
  <si>
    <t>4.464</t>
  </si>
  <si>
    <t>228.6</t>
  </si>
  <si>
    <t>5100205030671</t>
  </si>
  <si>
    <t>14503</t>
  </si>
  <si>
    <t>5100205</t>
  </si>
  <si>
    <t>1.73</t>
  </si>
  <si>
    <t>5100205015</t>
  </si>
  <si>
    <t>15174</t>
  </si>
  <si>
    <t>KENTUCKY RIVER LOCK &amp; DAM 5</t>
  </si>
  <si>
    <t>NONE</t>
  </si>
  <si>
    <t>KY01198</t>
  </si>
  <si>
    <t>KENTUCKY RIVER LOCK &amp; DAM 6</t>
  </si>
  <si>
    <t>KY01199</t>
  </si>
  <si>
    <t>KENTUCKY RIVER LOCK &amp; DAM 7</t>
  </si>
  <si>
    <t>KY01200</t>
  </si>
  <si>
    <t>KENTUCKY RIVER LOCK &amp; DAM 8</t>
  </si>
  <si>
    <t>KY01201</t>
  </si>
  <si>
    <t>KENTUCKY RIVER LOCK &amp; DAM 9</t>
  </si>
  <si>
    <t>KY01202</t>
  </si>
  <si>
    <t>KENTUCKY RIVER LOCK &amp; DAM 11</t>
  </si>
  <si>
    <t>KY01203</t>
  </si>
  <si>
    <t>KENTUCKY RIVER LOCK &amp; DAM 12</t>
  </si>
  <si>
    <t>KY01204</t>
  </si>
  <si>
    <t>KENTUCKY RIVER LOCK &amp; DAM 13</t>
  </si>
  <si>
    <t>KY01205</t>
  </si>
  <si>
    <t>KENTUCKY RIVER LOCK &amp; DAM 14</t>
  </si>
  <si>
    <t>KY01206</t>
  </si>
  <si>
    <t>BARKLEY DAM</t>
  </si>
  <si>
    <t>LAKE BARKLEY</t>
  </si>
  <si>
    <t>KY03001</t>
  </si>
  <si>
    <t>198.605</t>
  </si>
  <si>
    <t>Lake Barkley</t>
  </si>
  <si>
    <t>5130205011839</t>
  </si>
  <si>
    <t>15484</t>
  </si>
  <si>
    <t>5130205</t>
  </si>
  <si>
    <t>2.5</t>
  </si>
  <si>
    <t>5130205045</t>
  </si>
  <si>
    <t>16172</t>
  </si>
  <si>
    <t>GREEN RIVER LOCK &amp; DAM 1</t>
  </si>
  <si>
    <t>KY03002</t>
  </si>
  <si>
    <t>GREEN RIVER LOCK &amp; DAM 2</t>
  </si>
  <si>
    <t>KY03003</t>
  </si>
  <si>
    <t>GREEN RIVER LOCK &amp; DAM 3</t>
  </si>
  <si>
    <t>NONE/DAM WASHED OUT</t>
  </si>
  <si>
    <t>KY03004</t>
  </si>
  <si>
    <t>GREEN RIVER LOCK &amp; DAM 5</t>
  </si>
  <si>
    <t>KY03005</t>
  </si>
  <si>
    <t>GREEN RIVER LOCK &amp; DAM 6</t>
  </si>
  <si>
    <t>KY03006</t>
  </si>
  <si>
    <t>GREEN RIVER LAKE DAM</t>
  </si>
  <si>
    <t>GREEN RIVER LAKE</t>
  </si>
  <si>
    <t>KY03007</t>
  </si>
  <si>
    <t>33.073</t>
  </si>
  <si>
    <t>205.7</t>
  </si>
  <si>
    <t>Green River Lake</t>
  </si>
  <si>
    <t>5110001003136</t>
  </si>
  <si>
    <t>14579</t>
  </si>
  <si>
    <t>5110001</t>
  </si>
  <si>
    <t>1</t>
  </si>
  <si>
    <t>5110001029</t>
  </si>
  <si>
    <t>15251</t>
  </si>
  <si>
    <t>BARREN RIVER LAKE DAM</t>
  </si>
  <si>
    <t>BARREN RIVER LAKE</t>
  </si>
  <si>
    <t>KY03009</t>
  </si>
  <si>
    <t>38.97</t>
  </si>
  <si>
    <t>168.2</t>
  </si>
  <si>
    <t>Barren River Lake</t>
  </si>
  <si>
    <t>5110002002054</t>
  </si>
  <si>
    <t>15925</t>
  </si>
  <si>
    <t>5110002</t>
  </si>
  <si>
    <t>1.36</t>
  </si>
  <si>
    <t>5110002026</t>
  </si>
  <si>
    <t>16618</t>
  </si>
  <si>
    <t>WOLF CREEK</t>
  </si>
  <si>
    <t>LAKE CUMBERLAND</t>
  </si>
  <si>
    <t>KY03010</t>
  </si>
  <si>
    <t>177.108</t>
  </si>
  <si>
    <t>723</t>
  </si>
  <si>
    <t>Lake Cumberland</t>
  </si>
  <si>
    <t>5130103001523</t>
  </si>
  <si>
    <t>15185</t>
  </si>
  <si>
    <t>5130103</t>
  </si>
  <si>
    <t>2.62</t>
  </si>
  <si>
    <t>5130103024</t>
  </si>
  <si>
    <t>15870</t>
  </si>
  <si>
    <t>NOLIN LAKE DAM</t>
  </si>
  <si>
    <t>NOLIN LAKE</t>
  </si>
  <si>
    <t>KY03011</t>
  </si>
  <si>
    <t>22.61</t>
  </si>
  <si>
    <t>157</t>
  </si>
  <si>
    <t>Nolin Lake</t>
  </si>
  <si>
    <t>5110001003100</t>
  </si>
  <si>
    <t>14584</t>
  </si>
  <si>
    <t>1.81</t>
  </si>
  <si>
    <t>5110001040</t>
  </si>
  <si>
    <t>15256</t>
  </si>
  <si>
    <t>ROUGH RIVER LAKE DAM</t>
  </si>
  <si>
    <t>ROUGH RIVER LAKE</t>
  </si>
  <si>
    <t>KY03012</t>
  </si>
  <si>
    <t>19.851</t>
  </si>
  <si>
    <t>150.9</t>
  </si>
  <si>
    <t>Rough River Reservoir</t>
  </si>
  <si>
    <t>5110004000809</t>
  </si>
  <si>
    <t>14648</t>
  </si>
  <si>
    <t>5110004</t>
  </si>
  <si>
    <t>0.76</t>
  </si>
  <si>
    <t>5110004016</t>
  </si>
  <si>
    <t>15320</t>
  </si>
  <si>
    <t>KENTUCKY RIVER LOCK &amp; DAM 1</t>
  </si>
  <si>
    <t>KY03013</t>
  </si>
  <si>
    <t>KENTUCKY RIVER LOCK &amp; DAM 2</t>
  </si>
  <si>
    <t>KY03014</t>
  </si>
  <si>
    <t>KENTUCKY RIVER LOCK &amp; DAM 3</t>
  </si>
  <si>
    <t>KY03015</t>
  </si>
  <si>
    <t>KENTUCKY RIVER LOCK &amp; DAM 4</t>
  </si>
  <si>
    <t>KY03016</t>
  </si>
  <si>
    <t>BUCKHORN LAKE DAM</t>
  </si>
  <si>
    <t>BUCKHORN LAKE</t>
  </si>
  <si>
    <t>KY03027</t>
  </si>
  <si>
    <t>5.459</t>
  </si>
  <si>
    <t>Buckhorn Lake</t>
  </si>
  <si>
    <t>5100202000613</t>
  </si>
  <si>
    <t>14414</t>
  </si>
  <si>
    <t>5100202</t>
  </si>
  <si>
    <t>1.31</t>
  </si>
  <si>
    <t>5100202005</t>
  </si>
  <si>
    <t>15084</t>
  </si>
  <si>
    <t>FISHTRAP DAM</t>
  </si>
  <si>
    <t>FISHTRAP LAKE</t>
  </si>
  <si>
    <t>KY03028</t>
  </si>
  <si>
    <t>4.236</t>
  </si>
  <si>
    <t>230.7</t>
  </si>
  <si>
    <t>Fishtrap Lake</t>
  </si>
  <si>
    <t>5070202001362</t>
  </si>
  <si>
    <t>13718</t>
  </si>
  <si>
    <t>5070202</t>
  </si>
  <si>
    <t>1.52</t>
  </si>
  <si>
    <t>5070202046</t>
  </si>
  <si>
    <t>14379</t>
  </si>
  <si>
    <t>DEWEY DAM</t>
  </si>
  <si>
    <t>DEWEY LAKE</t>
  </si>
  <si>
    <t>KY03029</t>
  </si>
  <si>
    <t>2.864</t>
  </si>
  <si>
    <t>Dewey Lake</t>
  </si>
  <si>
    <t>5070203000933</t>
  </si>
  <si>
    <t>13770</t>
  </si>
  <si>
    <t>5070203</t>
  </si>
  <si>
    <t>1.1</t>
  </si>
  <si>
    <t>5070203044</t>
  </si>
  <si>
    <t>14431</t>
  </si>
  <si>
    <t>GRAYSON DAM</t>
  </si>
  <si>
    <t>GRAYSON LAKE</t>
  </si>
  <si>
    <t>KY03030</t>
  </si>
  <si>
    <t>4.244</t>
  </si>
  <si>
    <t>Grayson Lake</t>
  </si>
  <si>
    <t>5090104002801</t>
  </si>
  <si>
    <t>14105</t>
  </si>
  <si>
    <t>5090104</t>
  </si>
  <si>
    <t>0.88</t>
  </si>
  <si>
    <t>5090104022</t>
  </si>
  <si>
    <t>14771</t>
  </si>
  <si>
    <t>GREENUP L &amp; D</t>
  </si>
  <si>
    <t>KY03031</t>
  </si>
  <si>
    <t>CPT. ANTHONY MELDAHL L&amp;D</t>
  </si>
  <si>
    <t>KY03032</t>
  </si>
  <si>
    <t>MARKLAND LOCKS &amp; DAM</t>
  </si>
  <si>
    <t>KY03033</t>
  </si>
  <si>
    <t>MCALPINE LOCKS &amp; DAM</t>
  </si>
  <si>
    <t>KY03034</t>
  </si>
  <si>
    <t>OHIO RIVER LOCKS &amp; DAM 52</t>
  </si>
  <si>
    <t>KY03041</t>
  </si>
  <si>
    <t>OHIO RIVER LOCKS &amp; DAM 53</t>
  </si>
  <si>
    <t>KY03042</t>
  </si>
  <si>
    <t>LAUREL DAM</t>
  </si>
  <si>
    <t>LAUREL LAKE</t>
  </si>
  <si>
    <t>KY03046</t>
  </si>
  <si>
    <t>23.188</t>
  </si>
  <si>
    <t>307.8</t>
  </si>
  <si>
    <t>Laurel River Lake</t>
  </si>
  <si>
    <t>5130101002298</t>
  </si>
  <si>
    <t>15133</t>
  </si>
  <si>
    <t>5130101</t>
  </si>
  <si>
    <t>1.19</t>
  </si>
  <si>
    <t>5130101080</t>
  </si>
  <si>
    <t>15818</t>
  </si>
  <si>
    <t>TAYLORSVILLE LAKE DAM</t>
  </si>
  <si>
    <t>TAYLORSVILLE LAKE</t>
  </si>
  <si>
    <t>KY03051</t>
  </si>
  <si>
    <t>11.678</t>
  </si>
  <si>
    <t>166.7</t>
  </si>
  <si>
    <t>5140102013723</t>
  </si>
  <si>
    <t>15564</t>
  </si>
  <si>
    <t>0.79</t>
  </si>
  <si>
    <t>5140102011</t>
  </si>
  <si>
    <t>16253</t>
  </si>
  <si>
    <t>CAVE RUN LAKE DAM</t>
  </si>
  <si>
    <t>CAVE RUN LAKE</t>
  </si>
  <si>
    <t>KY03055</t>
  </si>
  <si>
    <t>31.492</t>
  </si>
  <si>
    <t>222.5</t>
  </si>
  <si>
    <t>Giant Canada Goose Pond</t>
  </si>
  <si>
    <t>5100101002863</t>
  </si>
  <si>
    <t>15950</t>
  </si>
  <si>
    <t>0.75</t>
  </si>
  <si>
    <t>5100101052</t>
  </si>
  <si>
    <t>16643</t>
  </si>
  <si>
    <t>CARR CREEK LAKE DAM</t>
  </si>
  <si>
    <t>CARR CREEK LAKE</t>
  </si>
  <si>
    <t>KY03056</t>
  </si>
  <si>
    <t>1.823</t>
  </si>
  <si>
    <t>310</t>
  </si>
  <si>
    <t>Carr Fork Lake</t>
  </si>
  <si>
    <t>5100201005094</t>
  </si>
  <si>
    <t>14400</t>
  </si>
  <si>
    <t>5100201</t>
  </si>
  <si>
    <t>5.53</t>
  </si>
  <si>
    <t>5100201013</t>
  </si>
  <si>
    <t>15070</t>
  </si>
  <si>
    <t>CANNELTON LOCKS &amp; DAM</t>
  </si>
  <si>
    <t>KY03058</t>
  </si>
  <si>
    <t>NEWBURGH LOCKS &amp; DAM</t>
  </si>
  <si>
    <t>KY03059</t>
  </si>
  <si>
    <t>JOHN T. MYERS LOCKS &amp; DAM</t>
  </si>
  <si>
    <t>KY03060</t>
  </si>
  <si>
    <t>MARTINS FORK DAM</t>
  </si>
  <si>
    <t>MARTINS FORK LAKE</t>
  </si>
  <si>
    <t>KY03061</t>
  </si>
  <si>
    <t>1.168</t>
  </si>
  <si>
    <t>5130101008231</t>
  </si>
  <si>
    <t>15109</t>
  </si>
  <si>
    <t>0.92</t>
  </si>
  <si>
    <t>5130101056</t>
  </si>
  <si>
    <t>15794</t>
  </si>
  <si>
    <t>Kentucky</t>
  </si>
  <si>
    <t>Kentucky Lake</t>
  </si>
  <si>
    <t>KY15701</t>
  </si>
  <si>
    <t>475.92</t>
  </si>
  <si>
    <t>109.4</t>
  </si>
  <si>
    <t>6040005012561</t>
  </si>
  <si>
    <t>17377</t>
  </si>
  <si>
    <t>6040005</t>
  </si>
  <si>
    <t>5.17</t>
  </si>
  <si>
    <t>6040005001</t>
  </si>
  <si>
    <t>18082</t>
  </si>
  <si>
    <t>YATESVILLE DAM</t>
  </si>
  <si>
    <t>YATESVILLE LAKE</t>
  </si>
  <si>
    <t>KY82201</t>
  </si>
  <si>
    <t>7.49</t>
  </si>
  <si>
    <t>5070204001748</t>
  </si>
  <si>
    <t>13792</t>
  </si>
  <si>
    <t>5070204</t>
  </si>
  <si>
    <t>5070204013</t>
  </si>
  <si>
    <t>14453</t>
  </si>
  <si>
    <t>PAINTSVILLE DAM</t>
  </si>
  <si>
    <t>PAINTSVILLE LAKE</t>
  </si>
  <si>
    <t>KY82202</t>
  </si>
  <si>
    <t>1.846</t>
  </si>
  <si>
    <t>216.4</t>
  </si>
  <si>
    <t>Paintsville Lake</t>
  </si>
  <si>
    <t>5070203003045</t>
  </si>
  <si>
    <t>13735</t>
  </si>
  <si>
    <t>0.81</t>
  </si>
  <si>
    <t>5070203009</t>
  </si>
  <si>
    <t>14396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</si>
</sst>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0" fontId="0" fillId="0" borderId="0" xfId="0" applyFill="1"/>
    <xf numFmtId="0" fontId="0" fillId="0" borderId="0" xfId="0" applyFont="1" applyFill="1"/>
    <xf numFmtId="0" fontId="3" fillId="0" borderId="0" xfId="0" applyFont="1" applyFill="1"/>
    <xf numFmtId="0" fontId="0" fillId="0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57"/>
  <sheetViews>
    <sheetView tabSelected="1" workbookViewId="0">
      <selection activeCell="D8" sqref="D8"/>
    </sheetView>
  </sheetViews>
  <sheetFormatPr defaultRowHeight="15" x14ac:dyDescent="0.25"/>
  <sheetData>
    <row r="1" spans="1:99" s="2" customFormat="1" ht="17.2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35</v>
      </c>
      <c r="AL1" s="1" t="s">
        <v>36</v>
      </c>
      <c r="AM1" s="1" t="s">
        <v>37</v>
      </c>
      <c r="AN1" s="1" t="s">
        <v>38</v>
      </c>
      <c r="AO1" s="1" t="s">
        <v>39</v>
      </c>
      <c r="AP1" s="1" t="s">
        <v>40</v>
      </c>
      <c r="AQ1" s="1" t="s">
        <v>41</v>
      </c>
      <c r="AR1" s="1" t="s">
        <v>42</v>
      </c>
      <c r="AS1" s="1" t="s">
        <v>43</v>
      </c>
      <c r="AT1" s="1" t="s">
        <v>44</v>
      </c>
      <c r="AU1" s="1" t="s">
        <v>45</v>
      </c>
      <c r="AV1" s="1" t="s">
        <v>46</v>
      </c>
      <c r="AW1" s="1" t="s">
        <v>47</v>
      </c>
      <c r="AX1" s="1" t="s">
        <v>48</v>
      </c>
      <c r="AY1" s="1" t="s">
        <v>49</v>
      </c>
      <c r="AZ1" s="1" t="s">
        <v>50</v>
      </c>
      <c r="BA1" s="1" t="s">
        <v>51</v>
      </c>
      <c r="BB1" s="1" t="s">
        <v>52</v>
      </c>
      <c r="BC1" s="1" t="s">
        <v>53</v>
      </c>
      <c r="BD1" s="2" t="s">
        <v>54</v>
      </c>
      <c r="BE1" s="2" t="s">
        <v>55</v>
      </c>
      <c r="BF1" s="2" t="s">
        <v>56</v>
      </c>
      <c r="BG1" s="2" t="s">
        <v>57</v>
      </c>
      <c r="BH1" s="2" t="s">
        <v>58</v>
      </c>
      <c r="BI1" s="2" t="s">
        <v>59</v>
      </c>
      <c r="BJ1" s="2" t="s">
        <v>60</v>
      </c>
      <c r="BK1" s="2" t="s">
        <v>61</v>
      </c>
      <c r="BL1" s="2" t="s">
        <v>62</v>
      </c>
      <c r="BM1" s="2" t="s">
        <v>63</v>
      </c>
      <c r="BN1" s="2" t="s">
        <v>64</v>
      </c>
      <c r="BO1" s="2" t="s">
        <v>65</v>
      </c>
      <c r="BP1" s="2" t="s">
        <v>66</v>
      </c>
      <c r="BQ1" s="2" t="s">
        <v>67</v>
      </c>
      <c r="BR1" s="2" t="s">
        <v>68</v>
      </c>
      <c r="BS1" s="2" t="s">
        <v>69</v>
      </c>
      <c r="BT1" s="2" t="s">
        <v>70</v>
      </c>
      <c r="BU1" s="2" t="s">
        <v>71</v>
      </c>
      <c r="BV1" s="2" t="s">
        <v>72</v>
      </c>
      <c r="BW1" s="2" t="s">
        <v>73</v>
      </c>
      <c r="BX1" s="2" t="s">
        <v>74</v>
      </c>
      <c r="BY1" s="2" t="s">
        <v>75</v>
      </c>
      <c r="BZ1" s="2" t="s">
        <v>76</v>
      </c>
      <c r="CA1" s="2" t="s">
        <v>77</v>
      </c>
      <c r="CB1" s="2" t="s">
        <v>78</v>
      </c>
      <c r="CC1" s="2" t="s">
        <v>79</v>
      </c>
      <c r="CD1" s="2" t="s">
        <v>80</v>
      </c>
      <c r="CE1" s="2" t="s">
        <v>81</v>
      </c>
      <c r="CF1" s="2" t="s">
        <v>82</v>
      </c>
      <c r="CG1" s="2" t="s">
        <v>83</v>
      </c>
      <c r="CH1" s="2" t="s">
        <v>84</v>
      </c>
      <c r="CI1" s="2" t="s">
        <v>85</v>
      </c>
      <c r="CJ1" s="2" t="s">
        <v>86</v>
      </c>
      <c r="CK1" s="2" t="s">
        <v>87</v>
      </c>
      <c r="CL1" s="2" t="s">
        <v>88</v>
      </c>
      <c r="CM1" s="2" t="s">
        <v>89</v>
      </c>
      <c r="CN1" s="2" t="s">
        <v>90</v>
      </c>
      <c r="CO1" s="2" t="s">
        <v>91</v>
      </c>
      <c r="CP1" s="2" t="s">
        <v>92</v>
      </c>
      <c r="CQ1" s="2" t="s">
        <v>93</v>
      </c>
      <c r="CR1" s="2" t="s">
        <v>94</v>
      </c>
      <c r="CS1" s="2" t="s">
        <v>95</v>
      </c>
      <c r="CT1" s="2" t="s">
        <v>96</v>
      </c>
      <c r="CU1" s="2" t="s">
        <v>97</v>
      </c>
    </row>
    <row r="2" spans="1:99" s="2" customFormat="1" ht="18.75" x14ac:dyDescent="0.35">
      <c r="E2" s="2" t="s">
        <v>98</v>
      </c>
      <c r="F2" s="2" t="s">
        <v>99</v>
      </c>
      <c r="G2" s="2" t="s">
        <v>99</v>
      </c>
      <c r="H2" s="3" t="s">
        <v>100</v>
      </c>
      <c r="I2" s="3" t="s">
        <v>101</v>
      </c>
      <c r="J2" s="3" t="s">
        <v>101</v>
      </c>
      <c r="K2" s="3" t="s">
        <v>101</v>
      </c>
      <c r="L2" s="2" t="s">
        <v>102</v>
      </c>
      <c r="M2" s="2" t="s">
        <v>103</v>
      </c>
      <c r="N2" s="2" t="s">
        <v>104</v>
      </c>
      <c r="O2" s="2" t="s">
        <v>105</v>
      </c>
      <c r="P2" s="2" t="s">
        <v>106</v>
      </c>
      <c r="Q2" s="2" t="s">
        <v>107</v>
      </c>
      <c r="R2" s="2" t="s">
        <v>108</v>
      </c>
      <c r="S2" s="2" t="s">
        <v>109</v>
      </c>
      <c r="T2" s="2" t="s">
        <v>110</v>
      </c>
      <c r="U2" s="2" t="s">
        <v>111</v>
      </c>
      <c r="V2" s="2" t="s">
        <v>112</v>
      </c>
      <c r="W2" s="2" t="s">
        <v>113</v>
      </c>
      <c r="X2" s="2" t="s">
        <v>114</v>
      </c>
      <c r="Y2" s="2" t="s">
        <v>115</v>
      </c>
      <c r="Z2" s="2" t="s">
        <v>116</v>
      </c>
      <c r="AA2" s="2" t="s">
        <v>117</v>
      </c>
      <c r="AB2" s="2" t="s">
        <v>118</v>
      </c>
      <c r="AC2" s="2" t="s">
        <v>119</v>
      </c>
      <c r="AD2" s="2" t="s">
        <v>120</v>
      </c>
      <c r="AE2" s="2" t="s">
        <v>121</v>
      </c>
      <c r="AF2" s="2" t="s">
        <v>122</v>
      </c>
      <c r="AG2" s="2" t="s">
        <v>123</v>
      </c>
      <c r="AH2" s="4" t="s">
        <v>124</v>
      </c>
      <c r="AI2" s="4" t="s">
        <v>125</v>
      </c>
      <c r="AJ2" s="4" t="s">
        <v>126</v>
      </c>
      <c r="AK2" s="4" t="s">
        <v>127</v>
      </c>
      <c r="AL2" s="2" t="s">
        <v>128</v>
      </c>
      <c r="AM2" s="2" t="s">
        <v>129</v>
      </c>
      <c r="AN2" s="2" t="s">
        <v>38</v>
      </c>
      <c r="AO2" s="2" t="s">
        <v>39</v>
      </c>
      <c r="AP2" s="2" t="s">
        <v>40</v>
      </c>
      <c r="AQ2" s="2" t="s">
        <v>41</v>
      </c>
      <c r="AR2" s="2" t="s">
        <v>42</v>
      </c>
      <c r="AS2" s="2" t="s">
        <v>43</v>
      </c>
      <c r="AT2" s="2" t="s">
        <v>44</v>
      </c>
      <c r="AU2" s="2" t="s">
        <v>45</v>
      </c>
      <c r="AV2" s="2" t="s">
        <v>46</v>
      </c>
      <c r="AW2" s="2" t="s">
        <v>47</v>
      </c>
      <c r="AX2" s="2" t="s">
        <v>48</v>
      </c>
      <c r="AY2" s="2" t="s">
        <v>49</v>
      </c>
      <c r="AZ2" s="2" t="s">
        <v>50</v>
      </c>
      <c r="BA2" s="2" t="s">
        <v>51</v>
      </c>
      <c r="BB2" s="2" t="s">
        <v>52</v>
      </c>
      <c r="BC2" s="2" t="s">
        <v>53</v>
      </c>
      <c r="BD2" s="2" t="s">
        <v>54</v>
      </c>
      <c r="BE2" s="2" t="s">
        <v>55</v>
      </c>
      <c r="BF2" s="2" t="s">
        <v>56</v>
      </c>
      <c r="BG2" s="2" t="s">
        <v>57</v>
      </c>
      <c r="BH2" s="2" t="s">
        <v>58</v>
      </c>
      <c r="BI2" s="2" t="s">
        <v>59</v>
      </c>
      <c r="BJ2" s="2" t="s">
        <v>60</v>
      </c>
      <c r="BK2" s="2" t="s">
        <v>61</v>
      </c>
      <c r="BL2" s="2" t="s">
        <v>62</v>
      </c>
      <c r="BM2" s="2" t="s">
        <v>63</v>
      </c>
      <c r="BN2" s="2" t="s">
        <v>64</v>
      </c>
      <c r="BO2" s="2" t="s">
        <v>65</v>
      </c>
      <c r="BP2" s="2" t="s">
        <v>66</v>
      </c>
      <c r="BQ2" s="2" t="s">
        <v>67</v>
      </c>
      <c r="BR2" s="2" t="s">
        <v>68</v>
      </c>
      <c r="BS2" s="2" t="s">
        <v>69</v>
      </c>
      <c r="BT2" s="2" t="s">
        <v>70</v>
      </c>
      <c r="BU2" s="2" t="s">
        <v>71</v>
      </c>
      <c r="BV2" s="2" t="s">
        <v>72</v>
      </c>
      <c r="BW2" s="2" t="s">
        <v>73</v>
      </c>
      <c r="BX2" s="2" t="s">
        <v>74</v>
      </c>
      <c r="BY2" s="2" t="s">
        <v>75</v>
      </c>
      <c r="BZ2" s="2" t="s">
        <v>76</v>
      </c>
      <c r="CA2" s="2" t="s">
        <v>77</v>
      </c>
      <c r="CB2" s="2" t="s">
        <v>78</v>
      </c>
      <c r="CC2" s="2" t="s">
        <v>79</v>
      </c>
      <c r="CD2" s="2" t="s">
        <v>80</v>
      </c>
      <c r="CE2" s="2" t="s">
        <v>81</v>
      </c>
      <c r="CF2" s="2" t="s">
        <v>82</v>
      </c>
      <c r="CG2" s="2" t="s">
        <v>83</v>
      </c>
      <c r="CH2" s="2" t="s">
        <v>84</v>
      </c>
      <c r="CI2" s="2" t="s">
        <v>85</v>
      </c>
      <c r="CJ2" s="2" t="s">
        <v>86</v>
      </c>
      <c r="CK2" s="2" t="s">
        <v>87</v>
      </c>
      <c r="CL2" s="2" t="s">
        <v>88</v>
      </c>
      <c r="CM2" s="2" t="s">
        <v>89</v>
      </c>
      <c r="CN2" s="2" t="s">
        <v>90</v>
      </c>
      <c r="CO2" s="2" t="s">
        <v>91</v>
      </c>
      <c r="CP2" s="2" t="s">
        <v>92</v>
      </c>
      <c r="CQ2" s="2" t="s">
        <v>93</v>
      </c>
      <c r="CR2" s="2" t="s">
        <v>94</v>
      </c>
      <c r="CS2" s="2" t="s">
        <v>95</v>
      </c>
      <c r="CT2" s="2" t="s">
        <v>96</v>
      </c>
      <c r="CU2" s="2" t="s">
        <v>130</v>
      </c>
    </row>
    <row r="3" spans="1:99" s="2" customFormat="1" x14ac:dyDescent="0.25">
      <c r="A3" s="2" t="s">
        <v>131</v>
      </c>
      <c r="C3" s="2" t="s">
        <v>132</v>
      </c>
      <c r="D3" s="2">
        <v>1962</v>
      </c>
      <c r="E3" s="2">
        <f t="shared" ref="E3:E57" si="0">2015-D3</f>
        <v>53</v>
      </c>
      <c r="F3" s="2">
        <v>0</v>
      </c>
      <c r="G3" s="2">
        <v>97</v>
      </c>
      <c r="H3" s="2">
        <v>0</v>
      </c>
      <c r="I3" s="2">
        <v>15700</v>
      </c>
      <c r="J3" s="2">
        <v>12365</v>
      </c>
      <c r="K3" s="2">
        <v>15700</v>
      </c>
      <c r="L3" s="2">
        <f t="shared" ref="L3:L57" si="1">K3*43559.9</f>
        <v>683890430</v>
      </c>
      <c r="M3" s="2">
        <v>334</v>
      </c>
      <c r="N3" s="2">
        <f t="shared" ref="N3:N57" si="2">M3*43560</f>
        <v>14549040</v>
      </c>
      <c r="O3" s="2">
        <f t="shared" ref="O3:O57" si="3">M3*0.0015625</f>
        <v>0.52187499999999998</v>
      </c>
      <c r="P3" s="2">
        <f t="shared" ref="P3:P57" si="4">M3*4046.86</f>
        <v>1351651.24</v>
      </c>
      <c r="Q3" s="2">
        <f t="shared" ref="Q3:Q57" si="5">M3*0.00404686</f>
        <v>1.35165124</v>
      </c>
      <c r="R3" s="2">
        <v>36</v>
      </c>
      <c r="S3" s="2">
        <f t="shared" ref="S3:S57" si="6">R3*2.58999</f>
        <v>93.239639999999994</v>
      </c>
      <c r="T3" s="2">
        <f t="shared" ref="T3:T57" si="7">R3*640</f>
        <v>23040</v>
      </c>
      <c r="U3" s="2">
        <f t="shared" ref="U3:U57" si="8">R3*27880000</f>
        <v>1003680000</v>
      </c>
      <c r="V3" s="2">
        <v>57328.304639000002</v>
      </c>
      <c r="W3" s="2">
        <f t="shared" ref="W3:W57" si="9">V3*0.0003048</f>
        <v>17.4736672539672</v>
      </c>
      <c r="X3" s="2">
        <f t="shared" ref="X3:X57" si="10">V3*0.000189394</f>
        <v>10.857636928798767</v>
      </c>
      <c r="Y3" s="2">
        <f t="shared" ref="Y3:Y57" si="11">X3/(2*(SQRT(3.1416*O3)))</f>
        <v>4.2398122846823867</v>
      </c>
      <c r="Z3" s="2">
        <f t="shared" ref="Z3:Z57" si="12">L3/N3</f>
        <v>47.005880113052136</v>
      </c>
      <c r="AA3" s="2">
        <f t="shared" ref="AA3:AA57" si="13">W3/AK3</f>
        <v>1.1456654824379588</v>
      </c>
      <c r="AB3" s="2" t="e">
        <f t="shared" ref="AB3:AB57" si="14">3*Z3/AC3</f>
        <v>#DIV/0!</v>
      </c>
      <c r="AC3" s="2">
        <v>0</v>
      </c>
      <c r="AD3" s="2" t="e">
        <f t="shared" ref="AD3:AD57" si="15">Z3/AC3</f>
        <v>#DIV/0!</v>
      </c>
      <c r="AE3" s="2" t="s">
        <v>133</v>
      </c>
      <c r="AF3" s="2">
        <f t="shared" ref="AF3:AF57" si="16">T3/M3</f>
        <v>68.982035928143716</v>
      </c>
      <c r="AG3" s="2">
        <f t="shared" ref="AG3:AG57" si="17">50*Z3*SQRT(3.1416)*(SQRT(N3))^-1</f>
        <v>1.0921454181164691</v>
      </c>
      <c r="AH3" s="2">
        <f t="shared" ref="AH3:AH57" si="18">P3/AJ3</f>
        <v>8.8621360785663753E-2</v>
      </c>
      <c r="AI3" s="2">
        <f t="shared" ref="AI3:AI57" si="19">J3*43559.9</f>
        <v>538618163.5</v>
      </c>
      <c r="AJ3" s="2">
        <f t="shared" ref="AJ3:AJ57" si="20">J3*1233.48</f>
        <v>15251980.200000001</v>
      </c>
      <c r="AK3" s="2">
        <f t="shared" ref="AK3:AK57" si="21">AJ3/10^6</f>
        <v>15.251980200000002</v>
      </c>
      <c r="AL3" s="2" t="s">
        <v>134</v>
      </c>
      <c r="AM3" s="2" t="s">
        <v>135</v>
      </c>
      <c r="AN3" s="2" t="s">
        <v>133</v>
      </c>
      <c r="AO3" s="2" t="s">
        <v>136</v>
      </c>
      <c r="AP3" s="2" t="s">
        <v>133</v>
      </c>
      <c r="AQ3" s="2" t="s">
        <v>133</v>
      </c>
      <c r="AR3" s="2" t="s">
        <v>133</v>
      </c>
      <c r="AS3" s="2">
        <v>0</v>
      </c>
      <c r="AT3" s="2" t="s">
        <v>133</v>
      </c>
      <c r="AU3" s="2" t="s">
        <v>133</v>
      </c>
      <c r="AV3" s="2">
        <v>0</v>
      </c>
      <c r="AW3" s="2">
        <v>0</v>
      </c>
      <c r="AX3" s="2">
        <v>0</v>
      </c>
      <c r="AY3" s="2">
        <v>0</v>
      </c>
      <c r="AZ3" s="2">
        <v>0</v>
      </c>
      <c r="BA3" s="2">
        <v>0</v>
      </c>
      <c r="BB3" s="2">
        <v>0</v>
      </c>
      <c r="BC3" s="2">
        <v>0</v>
      </c>
      <c r="BD3" s="2">
        <v>0</v>
      </c>
      <c r="BE3" s="2">
        <v>0</v>
      </c>
      <c r="BF3" s="2">
        <v>0</v>
      </c>
      <c r="BG3" s="2">
        <v>0</v>
      </c>
      <c r="BH3" s="2">
        <v>0</v>
      </c>
      <c r="BI3" s="2">
        <v>0</v>
      </c>
      <c r="BJ3" s="2">
        <v>0</v>
      </c>
      <c r="BK3" s="2">
        <v>0</v>
      </c>
      <c r="BL3" s="2">
        <v>0</v>
      </c>
      <c r="BM3" s="2">
        <v>0</v>
      </c>
      <c r="BN3" s="2">
        <v>0</v>
      </c>
      <c r="BO3" s="2">
        <v>0</v>
      </c>
      <c r="BP3" s="2">
        <v>0</v>
      </c>
      <c r="BQ3" s="2">
        <v>0</v>
      </c>
      <c r="BR3" s="2">
        <v>0</v>
      </c>
      <c r="BS3" s="2">
        <v>0</v>
      </c>
      <c r="BT3" s="2">
        <v>0</v>
      </c>
      <c r="BU3" s="2">
        <v>0</v>
      </c>
      <c r="BV3" s="2">
        <v>0</v>
      </c>
      <c r="BW3" s="2">
        <v>0</v>
      </c>
      <c r="BX3" s="2">
        <v>0</v>
      </c>
      <c r="BY3" s="2">
        <v>0</v>
      </c>
      <c r="BZ3" s="2">
        <v>0</v>
      </c>
      <c r="CA3" s="2">
        <v>0</v>
      </c>
      <c r="CB3" s="2">
        <v>0</v>
      </c>
      <c r="CC3" s="2">
        <v>0</v>
      </c>
      <c r="CD3" s="2">
        <v>0</v>
      </c>
      <c r="CE3" s="2">
        <v>0</v>
      </c>
      <c r="CF3" s="2">
        <v>0</v>
      </c>
      <c r="CG3" s="2">
        <v>0</v>
      </c>
      <c r="CH3" s="2">
        <v>0</v>
      </c>
      <c r="CI3" s="2">
        <v>0</v>
      </c>
      <c r="CJ3" s="2">
        <v>0</v>
      </c>
      <c r="CK3" s="2">
        <v>0</v>
      </c>
      <c r="CL3" s="2">
        <v>0</v>
      </c>
      <c r="CM3" s="2">
        <v>0</v>
      </c>
      <c r="CN3" s="2">
        <v>0</v>
      </c>
      <c r="CO3" s="2">
        <v>0</v>
      </c>
      <c r="CP3" s="2">
        <v>0</v>
      </c>
      <c r="CQ3" s="2">
        <v>0</v>
      </c>
      <c r="CR3" s="2">
        <v>0</v>
      </c>
      <c r="CS3" s="2">
        <v>0</v>
      </c>
      <c r="CT3" s="2">
        <v>0</v>
      </c>
      <c r="CU3" s="2" t="s">
        <v>137</v>
      </c>
    </row>
    <row r="4" spans="1:99" s="2" customFormat="1" x14ac:dyDescent="0.25">
      <c r="A4" s="2" t="s">
        <v>138</v>
      </c>
      <c r="C4" s="2" t="s">
        <v>139</v>
      </c>
      <c r="D4" s="2">
        <v>1961</v>
      </c>
      <c r="E4" s="2">
        <f t="shared" si="0"/>
        <v>54</v>
      </c>
      <c r="F4" s="2">
        <v>0</v>
      </c>
      <c r="G4" s="2">
        <v>60</v>
      </c>
      <c r="H4" s="2">
        <v>0</v>
      </c>
      <c r="I4" s="2">
        <v>9905.1</v>
      </c>
      <c r="J4" s="2">
        <v>4832.5</v>
      </c>
      <c r="K4" s="2">
        <v>9905.1</v>
      </c>
      <c r="L4" s="2">
        <f t="shared" si="1"/>
        <v>431465165.49000001</v>
      </c>
      <c r="M4" s="2">
        <v>317</v>
      </c>
      <c r="N4" s="2">
        <f t="shared" si="2"/>
        <v>13808520</v>
      </c>
      <c r="O4" s="2">
        <f t="shared" si="3"/>
        <v>0.49531250000000004</v>
      </c>
      <c r="P4" s="2">
        <f t="shared" si="4"/>
        <v>1282854.6200000001</v>
      </c>
      <c r="Q4" s="2">
        <f t="shared" si="5"/>
        <v>1.2828546200000002</v>
      </c>
      <c r="R4" s="2">
        <v>30</v>
      </c>
      <c r="S4" s="2">
        <f t="shared" si="6"/>
        <v>77.699699999999993</v>
      </c>
      <c r="T4" s="2">
        <f t="shared" si="7"/>
        <v>19200</v>
      </c>
      <c r="U4" s="2">
        <f t="shared" si="8"/>
        <v>836400000</v>
      </c>
      <c r="V4" s="2">
        <v>96593.608353999996</v>
      </c>
      <c r="W4" s="2">
        <f t="shared" si="9"/>
        <v>29.441731826299197</v>
      </c>
      <c r="X4" s="2">
        <f t="shared" si="10"/>
        <v>18.294249860597475</v>
      </c>
      <c r="Y4" s="2">
        <f t="shared" si="11"/>
        <v>7.3327946394922421</v>
      </c>
      <c r="Z4" s="2">
        <f t="shared" si="12"/>
        <v>31.246300507947268</v>
      </c>
      <c r="AA4" s="2">
        <f t="shared" si="13"/>
        <v>4.939231453198845</v>
      </c>
      <c r="AB4" s="2" t="e">
        <f t="shared" si="14"/>
        <v>#DIV/0!</v>
      </c>
      <c r="AC4" s="2">
        <v>0</v>
      </c>
      <c r="AD4" s="2" t="e">
        <f t="shared" si="15"/>
        <v>#DIV/0!</v>
      </c>
      <c r="AE4" s="2">
        <v>101.991</v>
      </c>
      <c r="AF4" s="2">
        <f t="shared" si="16"/>
        <v>60.56782334384858</v>
      </c>
      <c r="AG4" s="2">
        <f t="shared" si="17"/>
        <v>0.74519595192840626</v>
      </c>
      <c r="AH4" s="2">
        <f t="shared" si="18"/>
        <v>0.21521546104585668</v>
      </c>
      <c r="AI4" s="2">
        <f t="shared" si="19"/>
        <v>210503216.75</v>
      </c>
      <c r="AJ4" s="2">
        <f t="shared" si="20"/>
        <v>5960792.0999999996</v>
      </c>
      <c r="AK4" s="2">
        <f t="shared" si="21"/>
        <v>5.9607920999999999</v>
      </c>
      <c r="AL4" s="2" t="s">
        <v>140</v>
      </c>
      <c r="AM4" s="2" t="s">
        <v>141</v>
      </c>
      <c r="AN4" s="2" t="s">
        <v>142</v>
      </c>
      <c r="AO4" s="2" t="s">
        <v>143</v>
      </c>
      <c r="AP4" s="2" t="s">
        <v>144</v>
      </c>
      <c r="AQ4" s="2" t="s">
        <v>145</v>
      </c>
      <c r="AR4" s="2" t="s">
        <v>146</v>
      </c>
      <c r="AS4" s="2">
        <v>1</v>
      </c>
      <c r="AT4" s="2" t="s">
        <v>147</v>
      </c>
      <c r="AU4" s="2" t="s">
        <v>148</v>
      </c>
      <c r="AV4" s="2">
        <v>9</v>
      </c>
      <c r="AW4" s="5">
        <v>78</v>
      </c>
      <c r="AX4" s="5">
        <v>20</v>
      </c>
      <c r="AY4" s="5">
        <v>2</v>
      </c>
      <c r="AZ4" s="5">
        <v>0.5</v>
      </c>
      <c r="BA4" s="5">
        <v>0.3</v>
      </c>
      <c r="BB4" s="5">
        <v>0.3</v>
      </c>
      <c r="BC4" s="5">
        <v>0.6</v>
      </c>
      <c r="BD4" s="2">
        <v>0</v>
      </c>
      <c r="BE4" s="5">
        <v>0.7</v>
      </c>
      <c r="BF4" s="5">
        <v>30.8</v>
      </c>
      <c r="BG4" s="5">
        <v>0.5</v>
      </c>
      <c r="BH4" s="5">
        <v>5.3</v>
      </c>
      <c r="BI4" s="2">
        <v>0</v>
      </c>
      <c r="BJ4" s="2">
        <v>0</v>
      </c>
      <c r="BK4" s="5">
        <v>26.6</v>
      </c>
      <c r="BL4" s="5">
        <v>34.299999999999997</v>
      </c>
      <c r="BM4" s="2">
        <v>0</v>
      </c>
      <c r="BN4" s="2">
        <v>0</v>
      </c>
      <c r="BO4" s="5">
        <v>17695</v>
      </c>
      <c r="BP4" s="5">
        <v>5342</v>
      </c>
      <c r="BQ4" s="5">
        <v>84</v>
      </c>
      <c r="BR4" s="5">
        <v>25</v>
      </c>
      <c r="BS4" s="5">
        <v>0.18</v>
      </c>
      <c r="BT4" s="5">
        <v>0.05</v>
      </c>
      <c r="BU4" s="5">
        <v>28718</v>
      </c>
      <c r="BV4" s="5">
        <v>137</v>
      </c>
      <c r="BW4" s="5">
        <v>0.28999999999999998</v>
      </c>
      <c r="BX4" s="5">
        <v>267898</v>
      </c>
      <c r="BY4" s="5">
        <v>20346</v>
      </c>
      <c r="BZ4" s="5">
        <v>1276</v>
      </c>
      <c r="CA4" s="5">
        <v>97</v>
      </c>
      <c r="CB4" s="5">
        <v>2.99</v>
      </c>
      <c r="CC4" s="5">
        <v>0.24</v>
      </c>
      <c r="CD4" s="5">
        <v>5</v>
      </c>
      <c r="CE4" s="5">
        <v>7</v>
      </c>
      <c r="CF4" s="5">
        <v>54</v>
      </c>
      <c r="CG4" s="5">
        <v>31</v>
      </c>
      <c r="CH4" s="5">
        <v>18</v>
      </c>
      <c r="CI4" s="5">
        <v>4</v>
      </c>
      <c r="CJ4" s="5">
        <v>6</v>
      </c>
      <c r="CK4" s="2">
        <v>0</v>
      </c>
      <c r="CL4" s="2">
        <v>0</v>
      </c>
      <c r="CM4" s="2">
        <v>0</v>
      </c>
      <c r="CN4" s="2">
        <v>0</v>
      </c>
      <c r="CO4" s="2">
        <v>0</v>
      </c>
      <c r="CP4" s="2">
        <v>0</v>
      </c>
      <c r="CQ4" s="5">
        <v>19</v>
      </c>
      <c r="CR4" s="5">
        <v>56</v>
      </c>
      <c r="CS4" s="5">
        <v>0.83331</v>
      </c>
      <c r="CT4" s="5">
        <v>0.87326000000000004</v>
      </c>
      <c r="CU4" s="2" t="s">
        <v>137</v>
      </c>
    </row>
    <row r="5" spans="1:99" s="2" customFormat="1" x14ac:dyDescent="0.25">
      <c r="A5" s="2" t="s">
        <v>149</v>
      </c>
      <c r="C5" s="2" t="s">
        <v>150</v>
      </c>
      <c r="D5" s="2">
        <v>1962</v>
      </c>
      <c r="E5" s="2">
        <f t="shared" si="0"/>
        <v>53</v>
      </c>
      <c r="F5" s="2">
        <v>0</v>
      </c>
      <c r="G5" s="2">
        <v>38</v>
      </c>
      <c r="H5" s="2">
        <v>0</v>
      </c>
      <c r="I5" s="2">
        <v>13771</v>
      </c>
      <c r="J5" s="2">
        <v>7997.5</v>
      </c>
      <c r="K5" s="2">
        <v>13771</v>
      </c>
      <c r="L5" s="2">
        <f t="shared" si="1"/>
        <v>599863382.89999998</v>
      </c>
      <c r="M5" s="2">
        <v>760</v>
      </c>
      <c r="N5" s="2">
        <f t="shared" si="2"/>
        <v>33105600</v>
      </c>
      <c r="O5" s="2">
        <f t="shared" si="3"/>
        <v>1.1875</v>
      </c>
      <c r="P5" s="2">
        <f t="shared" si="4"/>
        <v>3075613.6</v>
      </c>
      <c r="Q5" s="2">
        <f t="shared" si="5"/>
        <v>3.0756136000000001</v>
      </c>
      <c r="R5" s="2">
        <v>28</v>
      </c>
      <c r="S5" s="2">
        <f t="shared" si="6"/>
        <v>72.519719999999992</v>
      </c>
      <c r="T5" s="2">
        <f t="shared" si="7"/>
        <v>17920</v>
      </c>
      <c r="U5" s="2">
        <f t="shared" si="8"/>
        <v>780640000</v>
      </c>
      <c r="V5" s="2">
        <v>124967.68307</v>
      </c>
      <c r="W5" s="2">
        <f t="shared" si="9"/>
        <v>38.090149799735997</v>
      </c>
      <c r="X5" s="2">
        <f t="shared" si="10"/>
        <v>23.66812936735958</v>
      </c>
      <c r="Y5" s="2">
        <f t="shared" si="11"/>
        <v>6.126912603933687</v>
      </c>
      <c r="Z5" s="2">
        <f t="shared" si="12"/>
        <v>18.119695244913245</v>
      </c>
      <c r="AA5" s="2">
        <f t="shared" si="13"/>
        <v>3.8612357610634529</v>
      </c>
      <c r="AB5" s="2" t="e">
        <f t="shared" si="14"/>
        <v>#DIV/0!</v>
      </c>
      <c r="AC5" s="2">
        <v>0</v>
      </c>
      <c r="AD5" s="2" t="e">
        <f t="shared" si="15"/>
        <v>#DIV/0!</v>
      </c>
      <c r="AE5" s="2">
        <v>27.323799999999999</v>
      </c>
      <c r="AF5" s="2">
        <f t="shared" si="16"/>
        <v>23.578947368421051</v>
      </c>
      <c r="AG5" s="2">
        <f t="shared" si="17"/>
        <v>0.27909085476994522</v>
      </c>
      <c r="AH5" s="2">
        <f t="shared" si="18"/>
        <v>0.3117779604955877</v>
      </c>
      <c r="AI5" s="2">
        <f t="shared" si="19"/>
        <v>348370300.25</v>
      </c>
      <c r="AJ5" s="2">
        <f t="shared" si="20"/>
        <v>9864756.3000000007</v>
      </c>
      <c r="AK5" s="2">
        <f t="shared" si="21"/>
        <v>9.8647563000000016</v>
      </c>
      <c r="AL5" s="2" t="s">
        <v>151</v>
      </c>
      <c r="AM5" s="2" t="s">
        <v>152</v>
      </c>
      <c r="AN5" s="2" t="s">
        <v>153</v>
      </c>
      <c r="AO5" s="2" t="s">
        <v>154</v>
      </c>
      <c r="AP5" s="2" t="s">
        <v>155</v>
      </c>
      <c r="AQ5" s="2" t="s">
        <v>156</v>
      </c>
      <c r="AR5" s="2" t="s">
        <v>157</v>
      </c>
      <c r="AS5" s="2">
        <v>1</v>
      </c>
      <c r="AT5" s="2" t="s">
        <v>158</v>
      </c>
      <c r="AU5" s="2" t="s">
        <v>159</v>
      </c>
      <c r="AV5" s="2">
        <v>9</v>
      </c>
      <c r="AW5" s="5">
        <v>0</v>
      </c>
      <c r="AX5" s="5">
        <v>93</v>
      </c>
      <c r="AY5" s="5">
        <v>7</v>
      </c>
      <c r="AZ5" s="5">
        <v>8.1</v>
      </c>
      <c r="BA5" s="5">
        <v>0.2</v>
      </c>
      <c r="BB5" s="5">
        <v>0.5</v>
      </c>
      <c r="BC5" s="5">
        <v>0.2</v>
      </c>
      <c r="BD5" s="2">
        <v>0</v>
      </c>
      <c r="BE5" s="5">
        <v>0.3</v>
      </c>
      <c r="BF5" s="5">
        <v>69.900000000000006</v>
      </c>
      <c r="BG5" s="5">
        <v>4.2</v>
      </c>
      <c r="BH5" s="5">
        <v>15.4</v>
      </c>
      <c r="BI5" s="2">
        <v>0</v>
      </c>
      <c r="BJ5" s="2">
        <v>0</v>
      </c>
      <c r="BK5" s="5">
        <v>1</v>
      </c>
      <c r="BL5" s="5">
        <v>0.2</v>
      </c>
      <c r="BM5" s="2">
        <v>0</v>
      </c>
      <c r="BN5" s="2">
        <v>0</v>
      </c>
      <c r="BO5" s="5">
        <v>1809</v>
      </c>
      <c r="BP5" s="5">
        <v>360</v>
      </c>
      <c r="BQ5" s="5">
        <v>95</v>
      </c>
      <c r="BR5" s="5">
        <v>19</v>
      </c>
      <c r="BS5" s="5">
        <v>0.2</v>
      </c>
      <c r="BT5" s="5">
        <v>0.04</v>
      </c>
      <c r="BU5" s="5">
        <v>2806</v>
      </c>
      <c r="BV5" s="5">
        <v>148</v>
      </c>
      <c r="BW5" s="5">
        <v>0.31</v>
      </c>
      <c r="BX5" s="5">
        <v>8612</v>
      </c>
      <c r="BY5" s="5">
        <v>271</v>
      </c>
      <c r="BZ5" s="5">
        <v>453</v>
      </c>
      <c r="CA5" s="5">
        <v>14</v>
      </c>
      <c r="CB5" s="5">
        <v>0.37</v>
      </c>
      <c r="CC5" s="5">
        <v>0.01</v>
      </c>
      <c r="CD5" s="5">
        <v>3</v>
      </c>
      <c r="CE5" s="5">
        <v>11</v>
      </c>
      <c r="CF5" s="5">
        <v>6</v>
      </c>
      <c r="CG5" s="5">
        <v>4</v>
      </c>
      <c r="CH5" s="5">
        <v>54</v>
      </c>
      <c r="CI5" s="5">
        <v>37</v>
      </c>
      <c r="CJ5" s="5">
        <v>83</v>
      </c>
      <c r="CK5" s="2">
        <v>0</v>
      </c>
      <c r="CL5" s="2">
        <v>0</v>
      </c>
      <c r="CM5" s="2">
        <v>0</v>
      </c>
      <c r="CN5" s="2">
        <v>0</v>
      </c>
      <c r="CO5" s="2">
        <v>0</v>
      </c>
      <c r="CP5" s="2">
        <v>0</v>
      </c>
      <c r="CQ5" s="2">
        <v>0</v>
      </c>
      <c r="CR5" s="5">
        <v>3</v>
      </c>
      <c r="CS5" s="5">
        <v>0.79313999999999996</v>
      </c>
      <c r="CT5" s="5">
        <v>0.84294999999999998</v>
      </c>
      <c r="CU5" s="2" t="s">
        <v>137</v>
      </c>
    </row>
    <row r="6" spans="1:99" s="2" customFormat="1" x14ac:dyDescent="0.25">
      <c r="A6" s="2" t="s">
        <v>160</v>
      </c>
      <c r="C6" s="2" t="s">
        <v>161</v>
      </c>
      <c r="D6" s="2">
        <v>1957</v>
      </c>
      <c r="E6" s="2">
        <f t="shared" si="0"/>
        <v>58</v>
      </c>
      <c r="F6" s="2">
        <v>0</v>
      </c>
      <c r="G6" s="2">
        <v>55</v>
      </c>
      <c r="H6" s="2">
        <v>0</v>
      </c>
      <c r="I6" s="2">
        <v>8162.9</v>
      </c>
      <c r="J6" s="2">
        <v>6200</v>
      </c>
      <c r="K6" s="2">
        <v>8162.9</v>
      </c>
      <c r="L6" s="2">
        <f t="shared" si="1"/>
        <v>355575107.70999998</v>
      </c>
      <c r="M6" s="2">
        <v>300</v>
      </c>
      <c r="N6" s="2">
        <f t="shared" si="2"/>
        <v>13068000</v>
      </c>
      <c r="O6" s="2">
        <f t="shared" si="3"/>
        <v>0.46875</v>
      </c>
      <c r="P6" s="2">
        <f t="shared" si="4"/>
        <v>1214058</v>
      </c>
      <c r="Q6" s="2">
        <f t="shared" si="5"/>
        <v>1.2140580000000001</v>
      </c>
      <c r="R6" s="2">
        <v>8.65</v>
      </c>
      <c r="S6" s="2">
        <f t="shared" si="6"/>
        <v>22.403413499999999</v>
      </c>
      <c r="T6" s="2">
        <f t="shared" si="7"/>
        <v>5536</v>
      </c>
      <c r="U6" s="2">
        <f t="shared" si="8"/>
        <v>241162000</v>
      </c>
      <c r="V6" s="2">
        <v>91581.550961999994</v>
      </c>
      <c r="W6" s="2">
        <f t="shared" si="9"/>
        <v>27.914056733217596</v>
      </c>
      <c r="X6" s="2">
        <f t="shared" si="10"/>
        <v>17.344996262897027</v>
      </c>
      <c r="Y6" s="2">
        <f t="shared" si="11"/>
        <v>7.1465778740164518</v>
      </c>
      <c r="Z6" s="2">
        <f t="shared" si="12"/>
        <v>27.209604201867155</v>
      </c>
      <c r="AA6" s="2">
        <f t="shared" si="13"/>
        <v>3.6500528707681488</v>
      </c>
      <c r="AB6" s="2" t="e">
        <f t="shared" si="14"/>
        <v>#DIV/0!</v>
      </c>
      <c r="AC6" s="2">
        <v>0</v>
      </c>
      <c r="AD6" s="2" t="e">
        <f t="shared" si="15"/>
        <v>#DIV/0!</v>
      </c>
      <c r="AE6" s="2">
        <v>42.770200000000003</v>
      </c>
      <c r="AF6" s="2">
        <f t="shared" si="16"/>
        <v>18.453333333333333</v>
      </c>
      <c r="AG6" s="2">
        <f t="shared" si="17"/>
        <v>0.66705725201356414</v>
      </c>
      <c r="AH6" s="2">
        <f t="shared" si="18"/>
        <v>0.15875069433765679</v>
      </c>
      <c r="AI6" s="2">
        <f t="shared" si="19"/>
        <v>270071380</v>
      </c>
      <c r="AJ6" s="2">
        <f t="shared" si="20"/>
        <v>7647576</v>
      </c>
      <c r="AK6" s="2">
        <f t="shared" si="21"/>
        <v>7.6475759999999999</v>
      </c>
      <c r="AL6" s="2" t="s">
        <v>162</v>
      </c>
      <c r="AM6" s="2" t="s">
        <v>133</v>
      </c>
      <c r="AN6" s="2" t="s">
        <v>163</v>
      </c>
      <c r="AO6" s="2" t="s">
        <v>164</v>
      </c>
      <c r="AP6" s="2" t="s">
        <v>165</v>
      </c>
      <c r="AQ6" s="2" t="s">
        <v>166</v>
      </c>
      <c r="AR6" s="2" t="s">
        <v>167</v>
      </c>
      <c r="AS6" s="2">
        <v>1</v>
      </c>
      <c r="AT6" s="2" t="s">
        <v>168</v>
      </c>
      <c r="AU6" s="2" t="s">
        <v>169</v>
      </c>
      <c r="AV6" s="2">
        <v>9</v>
      </c>
      <c r="AW6" s="5">
        <v>69</v>
      </c>
      <c r="AX6" s="5">
        <v>28</v>
      </c>
      <c r="AY6" s="5">
        <v>4</v>
      </c>
      <c r="AZ6" s="5">
        <v>0.4</v>
      </c>
      <c r="BA6" s="2">
        <v>0</v>
      </c>
      <c r="BB6" s="5">
        <v>0.1</v>
      </c>
      <c r="BC6" s="5">
        <v>0.9</v>
      </c>
      <c r="BD6" s="2">
        <v>0</v>
      </c>
      <c r="BE6" s="5">
        <v>0.4</v>
      </c>
      <c r="BF6" s="5">
        <v>56.9</v>
      </c>
      <c r="BG6" s="5">
        <v>1.5</v>
      </c>
      <c r="BH6" s="5">
        <v>8.1999999999999993</v>
      </c>
      <c r="BI6" s="2">
        <v>0</v>
      </c>
      <c r="BJ6" s="2">
        <v>0</v>
      </c>
      <c r="BK6" s="5">
        <v>16.600000000000001</v>
      </c>
      <c r="BL6" s="5">
        <v>15</v>
      </c>
      <c r="BM6" s="2">
        <v>0</v>
      </c>
      <c r="BN6" s="2">
        <v>0</v>
      </c>
      <c r="BO6" s="5">
        <v>18659</v>
      </c>
      <c r="BP6" s="5">
        <v>6443</v>
      </c>
      <c r="BQ6" s="5">
        <v>63</v>
      </c>
      <c r="BR6" s="5">
        <v>22</v>
      </c>
      <c r="BS6" s="5">
        <v>0.16</v>
      </c>
      <c r="BT6" s="5">
        <v>0.05</v>
      </c>
      <c r="BU6" s="5">
        <v>31092</v>
      </c>
      <c r="BV6" s="5">
        <v>106</v>
      </c>
      <c r="BW6" s="5">
        <v>0.26</v>
      </c>
      <c r="BX6" s="5">
        <v>155274</v>
      </c>
      <c r="BY6" s="5">
        <v>16623</v>
      </c>
      <c r="BZ6" s="5">
        <v>528</v>
      </c>
      <c r="CA6" s="5">
        <v>57</v>
      </c>
      <c r="CB6" s="5">
        <v>4.1500000000000004</v>
      </c>
      <c r="CC6" s="5">
        <v>0.46</v>
      </c>
      <c r="CD6" s="5">
        <v>12</v>
      </c>
      <c r="CE6" s="5">
        <v>12</v>
      </c>
      <c r="CF6" s="5">
        <v>23</v>
      </c>
      <c r="CG6" s="5">
        <v>25</v>
      </c>
      <c r="CH6" s="5">
        <v>33</v>
      </c>
      <c r="CI6" s="5">
        <v>15</v>
      </c>
      <c r="CJ6" s="5">
        <v>17</v>
      </c>
      <c r="CK6" s="2">
        <v>0</v>
      </c>
      <c r="CL6" s="2">
        <v>0</v>
      </c>
      <c r="CM6" s="2">
        <v>0</v>
      </c>
      <c r="CN6" s="2">
        <v>0</v>
      </c>
      <c r="CO6" s="2">
        <v>0</v>
      </c>
      <c r="CP6" s="2">
        <v>0</v>
      </c>
      <c r="CQ6" s="5">
        <v>17</v>
      </c>
      <c r="CR6" s="5">
        <v>46</v>
      </c>
      <c r="CS6" s="5">
        <v>0.80806999999999995</v>
      </c>
      <c r="CT6" s="5">
        <v>0.85426999999999997</v>
      </c>
      <c r="CU6" s="2" t="s">
        <v>137</v>
      </c>
    </row>
    <row r="7" spans="1:99" s="2" customFormat="1" x14ac:dyDescent="0.25">
      <c r="A7" s="2" t="s">
        <v>170</v>
      </c>
      <c r="C7" s="2" t="s">
        <v>171</v>
      </c>
      <c r="D7" s="2">
        <v>1969</v>
      </c>
      <c r="E7" s="2">
        <f t="shared" si="0"/>
        <v>46</v>
      </c>
      <c r="F7" s="2">
        <v>0</v>
      </c>
      <c r="G7" s="2">
        <v>163</v>
      </c>
      <c r="H7" s="2">
        <v>0</v>
      </c>
      <c r="I7" s="2">
        <v>29101</v>
      </c>
      <c r="J7" s="2">
        <v>23270</v>
      </c>
      <c r="K7" s="2">
        <v>29101</v>
      </c>
      <c r="L7" s="2">
        <f t="shared" si="1"/>
        <v>1267636649.9000001</v>
      </c>
      <c r="M7" s="2">
        <v>672</v>
      </c>
      <c r="N7" s="2">
        <f t="shared" si="2"/>
        <v>29272320</v>
      </c>
      <c r="O7" s="2">
        <f t="shared" si="3"/>
        <v>1.05</v>
      </c>
      <c r="P7" s="2">
        <f t="shared" si="4"/>
        <v>2719489.92</v>
      </c>
      <c r="Q7" s="2">
        <f t="shared" si="5"/>
        <v>2.71948992</v>
      </c>
      <c r="R7" s="2">
        <v>21.8</v>
      </c>
      <c r="S7" s="2">
        <f t="shared" si="6"/>
        <v>56.461781999999999</v>
      </c>
      <c r="T7" s="2">
        <f t="shared" si="7"/>
        <v>13952</v>
      </c>
      <c r="U7" s="2">
        <f t="shared" si="8"/>
        <v>607784000</v>
      </c>
      <c r="V7" s="2">
        <v>161306.92739999999</v>
      </c>
      <c r="W7" s="2">
        <f t="shared" si="9"/>
        <v>49.166351471519995</v>
      </c>
      <c r="X7" s="2">
        <f t="shared" si="10"/>
        <v>30.550564207995599</v>
      </c>
      <c r="Y7" s="2">
        <f t="shared" si="11"/>
        <v>8.4104483071964218</v>
      </c>
      <c r="Z7" s="2">
        <f t="shared" si="12"/>
        <v>43.304960109072326</v>
      </c>
      <c r="AA7" s="2">
        <f t="shared" si="13"/>
        <v>1.7129294889848681</v>
      </c>
      <c r="AB7" s="2" t="e">
        <f t="shared" si="14"/>
        <v>#DIV/0!</v>
      </c>
      <c r="AC7" s="2">
        <v>0</v>
      </c>
      <c r="AD7" s="2" t="e">
        <f t="shared" si="15"/>
        <v>#DIV/0!</v>
      </c>
      <c r="AE7" s="2">
        <v>30.6904</v>
      </c>
      <c r="AF7" s="2">
        <f t="shared" si="16"/>
        <v>20.761904761904763</v>
      </c>
      <c r="AG7" s="2">
        <f t="shared" si="17"/>
        <v>0.70934011217575077</v>
      </c>
      <c r="AH7" s="2">
        <f t="shared" si="18"/>
        <v>9.4745579843634617E-2</v>
      </c>
      <c r="AI7" s="2">
        <f t="shared" si="19"/>
        <v>1013638873</v>
      </c>
      <c r="AJ7" s="2">
        <f t="shared" si="20"/>
        <v>28703079.600000001</v>
      </c>
      <c r="AK7" s="2">
        <f t="shared" si="21"/>
        <v>28.703079600000002</v>
      </c>
      <c r="AL7" s="2" t="s">
        <v>172</v>
      </c>
      <c r="AM7" s="2" t="s">
        <v>133</v>
      </c>
      <c r="AN7" s="2" t="s">
        <v>173</v>
      </c>
      <c r="AO7" s="2" t="s">
        <v>174</v>
      </c>
      <c r="AP7" s="2" t="s">
        <v>175</v>
      </c>
      <c r="AQ7" s="2" t="s">
        <v>176</v>
      </c>
      <c r="AR7" s="2" t="s">
        <v>177</v>
      </c>
      <c r="AS7" s="2">
        <v>1</v>
      </c>
      <c r="AT7" s="2" t="s">
        <v>178</v>
      </c>
      <c r="AU7" s="2" t="s">
        <v>179</v>
      </c>
      <c r="AV7" s="2">
        <v>11</v>
      </c>
      <c r="AW7" s="5">
        <v>37</v>
      </c>
      <c r="AX7" s="5">
        <v>57</v>
      </c>
      <c r="AY7" s="5">
        <v>6</v>
      </c>
      <c r="AZ7" s="5">
        <v>1.8</v>
      </c>
      <c r="BA7" s="2">
        <v>0</v>
      </c>
      <c r="BB7" s="5">
        <v>1.5</v>
      </c>
      <c r="BC7" s="5">
        <v>1.1000000000000001</v>
      </c>
      <c r="BD7" s="5">
        <v>0.1</v>
      </c>
      <c r="BE7" s="5">
        <v>1.7</v>
      </c>
      <c r="BF7" s="5">
        <v>51</v>
      </c>
      <c r="BG7" s="5">
        <v>8.6</v>
      </c>
      <c r="BH7" s="5">
        <v>19.2</v>
      </c>
      <c r="BI7" s="2">
        <v>0</v>
      </c>
      <c r="BJ7" s="2">
        <v>0</v>
      </c>
      <c r="BK7" s="5">
        <v>12.6</v>
      </c>
      <c r="BL7" s="5">
        <v>1.9</v>
      </c>
      <c r="BM7" s="2">
        <v>0</v>
      </c>
      <c r="BN7" s="5">
        <v>0.4</v>
      </c>
      <c r="BO7" s="5">
        <v>15504</v>
      </c>
      <c r="BP7" s="5">
        <v>1813</v>
      </c>
      <c r="BQ7" s="5">
        <v>112</v>
      </c>
      <c r="BR7" s="5">
        <v>13</v>
      </c>
      <c r="BS7" s="5">
        <v>0.2</v>
      </c>
      <c r="BT7" s="5">
        <v>0.02</v>
      </c>
      <c r="BU7" s="5">
        <v>23407</v>
      </c>
      <c r="BV7" s="5">
        <v>168</v>
      </c>
      <c r="BW7" s="5">
        <v>0.3</v>
      </c>
      <c r="BX7" s="5">
        <v>66350</v>
      </c>
      <c r="BY7" s="5">
        <v>1754</v>
      </c>
      <c r="BZ7" s="5">
        <v>477</v>
      </c>
      <c r="CA7" s="5">
        <v>13</v>
      </c>
      <c r="CB7" s="5">
        <v>2.4500000000000002</v>
      </c>
      <c r="CC7" s="5">
        <v>7.0000000000000007E-2</v>
      </c>
      <c r="CD7" s="5">
        <v>15</v>
      </c>
      <c r="CE7" s="5">
        <v>22</v>
      </c>
      <c r="CF7" s="5">
        <v>24</v>
      </c>
      <c r="CG7" s="5">
        <v>21</v>
      </c>
      <c r="CH7" s="5">
        <v>34</v>
      </c>
      <c r="CI7" s="5">
        <v>18</v>
      </c>
      <c r="CJ7" s="5">
        <v>25</v>
      </c>
      <c r="CK7" s="2">
        <v>0</v>
      </c>
      <c r="CL7" s="5">
        <v>1</v>
      </c>
      <c r="CM7" s="2">
        <v>0</v>
      </c>
      <c r="CN7" s="2">
        <v>0</v>
      </c>
      <c r="CO7" s="2">
        <v>0</v>
      </c>
      <c r="CP7" s="2">
        <v>0</v>
      </c>
      <c r="CQ7" s="5">
        <v>10</v>
      </c>
      <c r="CR7" s="5">
        <v>31</v>
      </c>
      <c r="CS7" s="5">
        <v>0.50999000000000005</v>
      </c>
      <c r="CT7" s="5">
        <v>7.7439999999999995E-2</v>
      </c>
      <c r="CU7" s="2" t="s">
        <v>137</v>
      </c>
    </row>
    <row r="8" spans="1:99" s="2" customFormat="1" x14ac:dyDescent="0.25">
      <c r="A8" s="2" t="s">
        <v>180</v>
      </c>
      <c r="C8" s="2" t="s">
        <v>181</v>
      </c>
      <c r="D8" s="2">
        <v>1968</v>
      </c>
      <c r="E8" s="2">
        <f t="shared" si="0"/>
        <v>47</v>
      </c>
      <c r="F8" s="2">
        <v>0</v>
      </c>
      <c r="G8" s="2">
        <v>72</v>
      </c>
      <c r="H8" s="2">
        <v>0</v>
      </c>
      <c r="I8" s="2">
        <v>0</v>
      </c>
      <c r="J8" s="2">
        <v>6107</v>
      </c>
      <c r="K8" s="2">
        <v>6107</v>
      </c>
      <c r="L8" s="2">
        <f t="shared" si="1"/>
        <v>266020309.30000001</v>
      </c>
      <c r="M8" s="2">
        <v>373.1</v>
      </c>
      <c r="N8" s="2">
        <f t="shared" si="2"/>
        <v>16252236.000000002</v>
      </c>
      <c r="O8" s="2">
        <f t="shared" si="3"/>
        <v>0.58296875000000004</v>
      </c>
      <c r="P8" s="2">
        <f t="shared" si="4"/>
        <v>1509883.4660000002</v>
      </c>
      <c r="Q8" s="2">
        <f t="shared" si="5"/>
        <v>1.5098834660000002</v>
      </c>
      <c r="R8" s="2">
        <v>15.3</v>
      </c>
      <c r="S8" s="2">
        <f t="shared" si="6"/>
        <v>39.626846999999998</v>
      </c>
      <c r="T8" s="2">
        <f t="shared" si="7"/>
        <v>9792</v>
      </c>
      <c r="U8" s="2">
        <f t="shared" si="8"/>
        <v>426564000</v>
      </c>
      <c r="V8" s="2">
        <v>41721.261704999997</v>
      </c>
      <c r="W8" s="2">
        <f t="shared" si="9"/>
        <v>12.716640567683998</v>
      </c>
      <c r="X8" s="2">
        <f t="shared" si="10"/>
        <v>7.90175663935677</v>
      </c>
      <c r="Y8" s="2">
        <f t="shared" si="11"/>
        <v>2.9194132360501595</v>
      </c>
      <c r="Z8" s="2">
        <f t="shared" si="12"/>
        <v>16.368228304093048</v>
      </c>
      <c r="AA8" s="2">
        <f t="shared" si="13"/>
        <v>1.6881551739495739</v>
      </c>
      <c r="AB8" s="2" t="e">
        <f t="shared" si="14"/>
        <v>#DIV/0!</v>
      </c>
      <c r="AC8" s="2">
        <v>0</v>
      </c>
      <c r="AD8" s="2" t="e">
        <f t="shared" si="15"/>
        <v>#DIV/0!</v>
      </c>
      <c r="AE8" s="2">
        <v>36.995600000000003</v>
      </c>
      <c r="AF8" s="2">
        <f t="shared" si="16"/>
        <v>26.244974537657463</v>
      </c>
      <c r="AG8" s="2">
        <f t="shared" si="17"/>
        <v>0.35982436061840367</v>
      </c>
      <c r="AH8" s="2">
        <f t="shared" si="18"/>
        <v>0.20043953995729191</v>
      </c>
      <c r="AI8" s="2">
        <f t="shared" si="19"/>
        <v>266020309.30000001</v>
      </c>
      <c r="AJ8" s="2">
        <f t="shared" si="20"/>
        <v>7532862.3600000003</v>
      </c>
      <c r="AK8" s="2">
        <f t="shared" si="21"/>
        <v>7.5328623600000002</v>
      </c>
      <c r="AL8" s="2" t="s">
        <v>182</v>
      </c>
      <c r="AM8" s="2" t="s">
        <v>133</v>
      </c>
      <c r="AN8" s="2" t="s">
        <v>183</v>
      </c>
      <c r="AO8" s="2" t="s">
        <v>184</v>
      </c>
      <c r="AP8" s="2" t="s">
        <v>185</v>
      </c>
      <c r="AQ8" s="2" t="s">
        <v>176</v>
      </c>
      <c r="AR8" s="2" t="s">
        <v>186</v>
      </c>
      <c r="AS8" s="2">
        <v>1</v>
      </c>
      <c r="AT8" s="2" t="s">
        <v>187</v>
      </c>
      <c r="AU8" s="2" t="s">
        <v>188</v>
      </c>
      <c r="AV8" s="2">
        <v>9</v>
      </c>
      <c r="AW8" s="5">
        <v>51</v>
      </c>
      <c r="AX8" s="5">
        <v>49</v>
      </c>
      <c r="AY8" s="2">
        <v>0</v>
      </c>
      <c r="AZ8" s="5">
        <v>2.4</v>
      </c>
      <c r="BA8" s="5">
        <v>0.1</v>
      </c>
      <c r="BB8" s="5">
        <v>1.3</v>
      </c>
      <c r="BC8" s="5">
        <v>1.9</v>
      </c>
      <c r="BD8" s="5">
        <v>0.4</v>
      </c>
      <c r="BE8" s="5">
        <v>1.2</v>
      </c>
      <c r="BF8" s="5">
        <v>45.3</v>
      </c>
      <c r="BG8" s="5">
        <v>5.4</v>
      </c>
      <c r="BH8" s="5">
        <v>14.9</v>
      </c>
      <c r="BI8" s="2">
        <v>0</v>
      </c>
      <c r="BJ8" s="2">
        <v>0</v>
      </c>
      <c r="BK8" s="5">
        <v>21.7</v>
      </c>
      <c r="BL8" s="5">
        <v>5.0999999999999996</v>
      </c>
      <c r="BM8" s="2">
        <v>0</v>
      </c>
      <c r="BN8" s="5">
        <v>0.4</v>
      </c>
      <c r="BO8" s="5">
        <v>6467</v>
      </c>
      <c r="BP8" s="5">
        <v>1507</v>
      </c>
      <c r="BQ8" s="5">
        <v>106</v>
      </c>
      <c r="BR8" s="5">
        <v>25</v>
      </c>
      <c r="BS8" s="5">
        <v>0.2</v>
      </c>
      <c r="BT8" s="5">
        <v>0.05</v>
      </c>
      <c r="BU8" s="5">
        <v>9960</v>
      </c>
      <c r="BV8" s="5">
        <v>163</v>
      </c>
      <c r="BW8" s="5">
        <v>0.31</v>
      </c>
      <c r="BX8" s="5">
        <v>45207</v>
      </c>
      <c r="BY8" s="5">
        <v>2261</v>
      </c>
      <c r="BZ8" s="5">
        <v>741</v>
      </c>
      <c r="CA8" s="5">
        <v>37</v>
      </c>
      <c r="CB8" s="5">
        <v>1.39</v>
      </c>
      <c r="CC8" s="5">
        <v>7.0000000000000007E-2</v>
      </c>
      <c r="CD8" s="5">
        <v>15</v>
      </c>
      <c r="CE8" s="5">
        <v>20</v>
      </c>
      <c r="CF8" s="5">
        <v>33</v>
      </c>
      <c r="CG8" s="5">
        <v>25</v>
      </c>
      <c r="CH8" s="5">
        <v>25</v>
      </c>
      <c r="CI8" s="5">
        <v>11</v>
      </c>
      <c r="CJ8" s="5">
        <v>12</v>
      </c>
      <c r="CK8" s="2">
        <v>0</v>
      </c>
      <c r="CL8" s="2">
        <v>0</v>
      </c>
      <c r="CM8" s="2">
        <v>0</v>
      </c>
      <c r="CN8" s="2">
        <v>0</v>
      </c>
      <c r="CO8" s="2">
        <v>0</v>
      </c>
      <c r="CP8" s="2">
        <v>0</v>
      </c>
      <c r="CQ8" s="5">
        <v>16</v>
      </c>
      <c r="CR8" s="5">
        <v>42</v>
      </c>
      <c r="CS8" s="5">
        <v>0.56660999999999995</v>
      </c>
      <c r="CT8" s="5">
        <v>0.14793000000000001</v>
      </c>
      <c r="CU8" s="2" t="s">
        <v>137</v>
      </c>
    </row>
    <row r="9" spans="1:99" s="2" customFormat="1" x14ac:dyDescent="0.25">
      <c r="A9" s="2" t="s">
        <v>189</v>
      </c>
      <c r="C9" s="2" t="s">
        <v>190</v>
      </c>
      <c r="D9" s="2">
        <v>1961</v>
      </c>
      <c r="E9" s="2">
        <f t="shared" si="0"/>
        <v>54</v>
      </c>
      <c r="F9" s="2">
        <v>0</v>
      </c>
      <c r="G9" s="2">
        <v>56</v>
      </c>
      <c r="H9" s="2">
        <v>0</v>
      </c>
      <c r="I9" s="2">
        <v>20613</v>
      </c>
      <c r="J9" s="2">
        <v>14250</v>
      </c>
      <c r="K9" s="2">
        <v>20613</v>
      </c>
      <c r="L9" s="2">
        <f t="shared" si="1"/>
        <v>897900218.70000005</v>
      </c>
      <c r="M9" s="2">
        <v>826</v>
      </c>
      <c r="N9" s="2">
        <f t="shared" si="2"/>
        <v>35980560</v>
      </c>
      <c r="O9" s="2">
        <f t="shared" si="3"/>
        <v>1.2906250000000001</v>
      </c>
      <c r="P9" s="2">
        <f t="shared" si="4"/>
        <v>3342706.3600000003</v>
      </c>
      <c r="Q9" s="2">
        <f t="shared" si="5"/>
        <v>3.3427063600000002</v>
      </c>
      <c r="R9" s="2">
        <v>28.5</v>
      </c>
      <c r="S9" s="2">
        <f t="shared" si="6"/>
        <v>73.814714999999993</v>
      </c>
      <c r="T9" s="2">
        <f t="shared" si="7"/>
        <v>18240</v>
      </c>
      <c r="U9" s="2">
        <f t="shared" si="8"/>
        <v>794580000</v>
      </c>
      <c r="V9" s="2">
        <v>171292.48804</v>
      </c>
      <c r="W9" s="2">
        <f t="shared" si="9"/>
        <v>52.209950354591996</v>
      </c>
      <c r="X9" s="2">
        <f t="shared" si="10"/>
        <v>32.441769479847764</v>
      </c>
      <c r="Y9" s="2">
        <f t="shared" si="11"/>
        <v>8.0556215967635776</v>
      </c>
      <c r="Z9" s="2">
        <f t="shared" si="12"/>
        <v>24.955148521868477</v>
      </c>
      <c r="AA9" s="2">
        <f t="shared" si="13"/>
        <v>2.9703409582924136</v>
      </c>
      <c r="AB9" s="2" t="e">
        <f t="shared" si="14"/>
        <v>#DIV/0!</v>
      </c>
      <c r="AC9" s="2">
        <v>0</v>
      </c>
      <c r="AD9" s="2" t="e">
        <f t="shared" si="15"/>
        <v>#DIV/0!</v>
      </c>
      <c r="AE9" s="2" t="s">
        <v>133</v>
      </c>
      <c r="AF9" s="2">
        <f t="shared" si="16"/>
        <v>22.082324455205811</v>
      </c>
      <c r="AG9" s="2">
        <f t="shared" si="17"/>
        <v>0.36869873555235272</v>
      </c>
      <c r="AH9" s="2">
        <f t="shared" si="18"/>
        <v>0.19017404815017733</v>
      </c>
      <c r="AI9" s="2">
        <f t="shared" si="19"/>
        <v>620728575</v>
      </c>
      <c r="AJ9" s="2">
        <f t="shared" si="20"/>
        <v>17577090</v>
      </c>
      <c r="AK9" s="2">
        <f t="shared" si="21"/>
        <v>17.577089999999998</v>
      </c>
      <c r="AL9" s="2" t="s">
        <v>191</v>
      </c>
      <c r="AM9" s="2" t="s">
        <v>192</v>
      </c>
      <c r="AN9" s="2" t="s">
        <v>193</v>
      </c>
      <c r="AO9" s="2" t="s">
        <v>194</v>
      </c>
      <c r="AP9" s="2" t="s">
        <v>133</v>
      </c>
      <c r="AQ9" s="2" t="s">
        <v>133</v>
      </c>
      <c r="AR9" s="2" t="s">
        <v>133</v>
      </c>
      <c r="AS9" s="2">
        <v>0</v>
      </c>
      <c r="AT9" s="2" t="s">
        <v>133</v>
      </c>
      <c r="AU9" s="2" t="s">
        <v>133</v>
      </c>
      <c r="AV9" s="2">
        <v>0</v>
      </c>
      <c r="AW9" s="2">
        <v>0</v>
      </c>
      <c r="AX9" s="2">
        <v>0</v>
      </c>
      <c r="AY9" s="2">
        <v>0</v>
      </c>
      <c r="AZ9" s="2">
        <v>0</v>
      </c>
      <c r="BA9" s="2">
        <v>0</v>
      </c>
      <c r="BB9" s="2">
        <v>0</v>
      </c>
      <c r="BC9" s="2">
        <v>0</v>
      </c>
      <c r="BD9" s="2">
        <v>0</v>
      </c>
      <c r="BE9" s="2">
        <v>0</v>
      </c>
      <c r="BF9" s="2">
        <v>0</v>
      </c>
      <c r="BG9" s="2">
        <v>0</v>
      </c>
      <c r="BH9" s="2">
        <v>0</v>
      </c>
      <c r="BI9" s="2">
        <v>0</v>
      </c>
      <c r="BJ9" s="2">
        <v>0</v>
      </c>
      <c r="BK9" s="2">
        <v>0</v>
      </c>
      <c r="BL9" s="2">
        <v>0</v>
      </c>
      <c r="BM9" s="2">
        <v>0</v>
      </c>
      <c r="BN9" s="2">
        <v>0</v>
      </c>
      <c r="BO9" s="2">
        <v>0</v>
      </c>
      <c r="BP9" s="2">
        <v>0</v>
      </c>
      <c r="BQ9" s="2">
        <v>0</v>
      </c>
      <c r="BR9" s="2">
        <v>0</v>
      </c>
      <c r="BS9" s="2">
        <v>0</v>
      </c>
      <c r="BT9" s="2">
        <v>0</v>
      </c>
      <c r="BU9" s="2">
        <v>0</v>
      </c>
      <c r="BV9" s="2">
        <v>0</v>
      </c>
      <c r="BW9" s="2">
        <v>0</v>
      </c>
      <c r="BX9" s="2">
        <v>0</v>
      </c>
      <c r="BY9" s="2">
        <v>0</v>
      </c>
      <c r="BZ9" s="2">
        <v>0</v>
      </c>
      <c r="CA9" s="2">
        <v>0</v>
      </c>
      <c r="CB9" s="2">
        <v>0</v>
      </c>
      <c r="CC9" s="2">
        <v>0</v>
      </c>
      <c r="CD9" s="2">
        <v>0</v>
      </c>
      <c r="CE9" s="2">
        <v>0</v>
      </c>
      <c r="CF9" s="2">
        <v>0</v>
      </c>
      <c r="CG9" s="2">
        <v>0</v>
      </c>
      <c r="CH9" s="2">
        <v>0</v>
      </c>
      <c r="CI9" s="2">
        <v>0</v>
      </c>
      <c r="CJ9" s="2">
        <v>0</v>
      </c>
      <c r="CK9" s="2">
        <v>0</v>
      </c>
      <c r="CL9" s="2">
        <v>0</v>
      </c>
      <c r="CM9" s="2">
        <v>0</v>
      </c>
      <c r="CN9" s="2">
        <v>0</v>
      </c>
      <c r="CO9" s="2">
        <v>0</v>
      </c>
      <c r="CP9" s="2">
        <v>0</v>
      </c>
      <c r="CQ9" s="2">
        <v>0</v>
      </c>
      <c r="CR9" s="2">
        <v>0</v>
      </c>
      <c r="CS9" s="2">
        <v>0</v>
      </c>
      <c r="CT9" s="2">
        <v>0</v>
      </c>
      <c r="CU9" s="2" t="s">
        <v>137</v>
      </c>
    </row>
    <row r="10" spans="1:99" s="2" customFormat="1" x14ac:dyDescent="0.25">
      <c r="A10" s="2" t="s">
        <v>195</v>
      </c>
      <c r="C10" s="2" t="s">
        <v>196</v>
      </c>
      <c r="D10" s="2">
        <v>1962</v>
      </c>
      <c r="E10" s="2">
        <f t="shared" si="0"/>
        <v>53</v>
      </c>
      <c r="F10" s="2">
        <v>0</v>
      </c>
      <c r="G10" s="2">
        <v>32</v>
      </c>
      <c r="H10" s="2">
        <v>0</v>
      </c>
      <c r="I10" s="2">
        <v>5111</v>
      </c>
      <c r="J10" s="2">
        <v>3582</v>
      </c>
      <c r="K10" s="2">
        <v>5111</v>
      </c>
      <c r="L10" s="2">
        <f t="shared" si="1"/>
        <v>222634648.90000001</v>
      </c>
      <c r="M10" s="2">
        <v>360</v>
      </c>
      <c r="N10" s="2">
        <f t="shared" si="2"/>
        <v>15681600</v>
      </c>
      <c r="O10" s="2">
        <f t="shared" si="3"/>
        <v>0.5625</v>
      </c>
      <c r="P10" s="2">
        <f t="shared" si="4"/>
        <v>1456869.6</v>
      </c>
      <c r="Q10" s="2">
        <f t="shared" si="5"/>
        <v>1.4568696000000001</v>
      </c>
      <c r="R10" s="2">
        <v>5.45</v>
      </c>
      <c r="S10" s="2">
        <f t="shared" si="6"/>
        <v>14.1154455</v>
      </c>
      <c r="T10" s="2">
        <f t="shared" si="7"/>
        <v>3488</v>
      </c>
      <c r="U10" s="2">
        <f t="shared" si="8"/>
        <v>151946000</v>
      </c>
      <c r="V10" s="2">
        <v>29587.695602</v>
      </c>
      <c r="W10" s="2">
        <f t="shared" si="9"/>
        <v>9.0183296194895988</v>
      </c>
      <c r="X10" s="2">
        <f t="shared" si="10"/>
        <v>5.6037320208451886</v>
      </c>
      <c r="Y10" s="2">
        <f t="shared" si="11"/>
        <v>2.1077090257337487</v>
      </c>
      <c r="Z10" s="2">
        <f t="shared" si="12"/>
        <v>14.197189629884706</v>
      </c>
      <c r="AA10" s="2">
        <f t="shared" si="13"/>
        <v>2.0411194026439006</v>
      </c>
      <c r="AB10" s="2" t="e">
        <f t="shared" si="14"/>
        <v>#DIV/0!</v>
      </c>
      <c r="AC10" s="2">
        <v>0</v>
      </c>
      <c r="AD10" s="2" t="e">
        <f t="shared" si="15"/>
        <v>#DIV/0!</v>
      </c>
      <c r="AE10" s="2" t="s">
        <v>133</v>
      </c>
      <c r="AF10" s="2">
        <f t="shared" si="16"/>
        <v>9.6888888888888882</v>
      </c>
      <c r="AG10" s="2">
        <f t="shared" si="17"/>
        <v>0.31772591986789461</v>
      </c>
      <c r="AH10" s="2">
        <f t="shared" si="18"/>
        <v>0.32973343547520007</v>
      </c>
      <c r="AI10" s="2">
        <f t="shared" si="19"/>
        <v>156031561.80000001</v>
      </c>
      <c r="AJ10" s="2">
        <f t="shared" si="20"/>
        <v>4418325.3600000003</v>
      </c>
      <c r="AK10" s="2">
        <f t="shared" si="21"/>
        <v>4.4183253600000008</v>
      </c>
      <c r="AL10" s="2" t="s">
        <v>197</v>
      </c>
      <c r="AM10" s="2" t="s">
        <v>198</v>
      </c>
      <c r="AN10" s="2" t="s">
        <v>199</v>
      </c>
      <c r="AO10" s="2" t="s">
        <v>200</v>
      </c>
      <c r="AP10" s="2" t="s">
        <v>133</v>
      </c>
      <c r="AQ10" s="2" t="s">
        <v>133</v>
      </c>
      <c r="AR10" s="2" t="s">
        <v>133</v>
      </c>
      <c r="AS10" s="2">
        <v>0</v>
      </c>
      <c r="AT10" s="2" t="s">
        <v>133</v>
      </c>
      <c r="AU10" s="2" t="s">
        <v>133</v>
      </c>
      <c r="AV10" s="2">
        <v>0</v>
      </c>
      <c r="AW10" s="2">
        <v>0</v>
      </c>
      <c r="AX10" s="2">
        <v>0</v>
      </c>
      <c r="AY10" s="2">
        <v>0</v>
      </c>
      <c r="AZ10" s="2">
        <v>0</v>
      </c>
      <c r="BA10" s="2">
        <v>0</v>
      </c>
      <c r="BB10" s="2">
        <v>0</v>
      </c>
      <c r="BC10" s="2">
        <v>0</v>
      </c>
      <c r="BD10" s="2">
        <v>0</v>
      </c>
      <c r="BE10" s="2">
        <v>0</v>
      </c>
      <c r="BF10" s="2">
        <v>0</v>
      </c>
      <c r="BG10" s="2">
        <v>0</v>
      </c>
      <c r="BH10" s="2">
        <v>0</v>
      </c>
      <c r="BI10" s="2">
        <v>0</v>
      </c>
      <c r="BJ10" s="2">
        <v>0</v>
      </c>
      <c r="BK10" s="2">
        <v>0</v>
      </c>
      <c r="BL10" s="2">
        <v>0</v>
      </c>
      <c r="BM10" s="2">
        <v>0</v>
      </c>
      <c r="BN10" s="2">
        <v>0</v>
      </c>
      <c r="BO10" s="2">
        <v>0</v>
      </c>
      <c r="BP10" s="2">
        <v>0</v>
      </c>
      <c r="BQ10" s="2">
        <v>0</v>
      </c>
      <c r="BR10" s="2">
        <v>0</v>
      </c>
      <c r="BS10" s="2">
        <v>0</v>
      </c>
      <c r="BT10" s="2">
        <v>0</v>
      </c>
      <c r="BU10" s="2">
        <v>0</v>
      </c>
      <c r="BV10" s="2">
        <v>0</v>
      </c>
      <c r="BW10" s="2">
        <v>0</v>
      </c>
      <c r="BX10" s="2">
        <v>0</v>
      </c>
      <c r="BY10" s="2">
        <v>0</v>
      </c>
      <c r="BZ10" s="2">
        <v>0</v>
      </c>
      <c r="CA10" s="2">
        <v>0</v>
      </c>
      <c r="CB10" s="2">
        <v>0</v>
      </c>
      <c r="CC10" s="2">
        <v>0</v>
      </c>
      <c r="CD10" s="2">
        <v>0</v>
      </c>
      <c r="CE10" s="2">
        <v>0</v>
      </c>
      <c r="CF10" s="2">
        <v>0</v>
      </c>
      <c r="CG10" s="2">
        <v>0</v>
      </c>
      <c r="CH10" s="2">
        <v>0</v>
      </c>
      <c r="CI10" s="2">
        <v>0</v>
      </c>
      <c r="CJ10" s="2">
        <v>0</v>
      </c>
      <c r="CK10" s="2">
        <v>0</v>
      </c>
      <c r="CL10" s="2">
        <v>0</v>
      </c>
      <c r="CM10" s="2">
        <v>0</v>
      </c>
      <c r="CN10" s="2">
        <v>0</v>
      </c>
      <c r="CO10" s="2">
        <v>0</v>
      </c>
      <c r="CP10" s="2">
        <v>0</v>
      </c>
      <c r="CQ10" s="2">
        <v>0</v>
      </c>
      <c r="CR10" s="2">
        <v>0</v>
      </c>
      <c r="CS10" s="2">
        <v>0</v>
      </c>
      <c r="CT10" s="2">
        <v>0</v>
      </c>
      <c r="CU10" s="2" t="s">
        <v>137</v>
      </c>
    </row>
    <row r="11" spans="1:99" s="2" customFormat="1" x14ac:dyDescent="0.25">
      <c r="A11" s="2" t="s">
        <v>201</v>
      </c>
      <c r="C11" s="2" t="s">
        <v>202</v>
      </c>
      <c r="D11" s="2">
        <v>1920</v>
      </c>
      <c r="E11" s="2">
        <f t="shared" si="0"/>
        <v>95</v>
      </c>
      <c r="F11" s="2">
        <v>0</v>
      </c>
      <c r="G11" s="2">
        <v>22</v>
      </c>
      <c r="H11" s="2">
        <v>0</v>
      </c>
      <c r="I11" s="2">
        <v>4800</v>
      </c>
      <c r="J11" s="2">
        <v>2400</v>
      </c>
      <c r="K11" s="2">
        <v>4800</v>
      </c>
      <c r="L11" s="2">
        <f t="shared" si="1"/>
        <v>209087520</v>
      </c>
      <c r="M11" s="2">
        <v>260</v>
      </c>
      <c r="N11" s="2">
        <f t="shared" si="2"/>
        <v>11325600</v>
      </c>
      <c r="O11" s="2">
        <f t="shared" si="3"/>
        <v>0.40625</v>
      </c>
      <c r="P11" s="2">
        <f t="shared" si="4"/>
        <v>1052183.6000000001</v>
      </c>
      <c r="Q11" s="2">
        <f t="shared" si="5"/>
        <v>1.0521836</v>
      </c>
      <c r="R11" s="2">
        <v>8.26</v>
      </c>
      <c r="S11" s="2">
        <f t="shared" si="6"/>
        <v>21.393317399999997</v>
      </c>
      <c r="T11" s="2">
        <f t="shared" si="7"/>
        <v>5286.4</v>
      </c>
      <c r="U11" s="2">
        <f t="shared" si="8"/>
        <v>230288800</v>
      </c>
      <c r="W11" s="2">
        <f t="shared" si="9"/>
        <v>0</v>
      </c>
      <c r="X11" s="2">
        <f t="shared" si="10"/>
        <v>0</v>
      </c>
      <c r="Y11" s="2">
        <f t="shared" si="11"/>
        <v>0</v>
      </c>
      <c r="Z11" s="2">
        <f t="shared" si="12"/>
        <v>18.461496079677897</v>
      </c>
      <c r="AA11" s="2">
        <f t="shared" si="13"/>
        <v>0</v>
      </c>
      <c r="AB11" s="2" t="e">
        <f t="shared" si="14"/>
        <v>#DIV/0!</v>
      </c>
      <c r="AC11" s="2">
        <v>0</v>
      </c>
      <c r="AD11" s="2" t="e">
        <f t="shared" si="15"/>
        <v>#DIV/0!</v>
      </c>
      <c r="AE11" s="2" t="s">
        <v>133</v>
      </c>
      <c r="AF11" s="2">
        <f t="shared" si="16"/>
        <v>20.33230769230769</v>
      </c>
      <c r="AG11" s="2">
        <f t="shared" si="17"/>
        <v>0.48616280752693131</v>
      </c>
      <c r="AH11" s="2">
        <f t="shared" si="18"/>
        <v>0.35542516565597609</v>
      </c>
      <c r="AI11" s="2">
        <f t="shared" si="19"/>
        <v>104543760</v>
      </c>
      <c r="AJ11" s="2">
        <f t="shared" si="20"/>
        <v>2960352</v>
      </c>
      <c r="AK11" s="2">
        <f t="shared" si="21"/>
        <v>2.9603519999999999</v>
      </c>
      <c r="AL11" s="2" t="s">
        <v>133</v>
      </c>
      <c r="AM11" s="2" t="s">
        <v>133</v>
      </c>
      <c r="AN11" s="2" t="s">
        <v>133</v>
      </c>
      <c r="AO11" s="2" t="s">
        <v>133</v>
      </c>
      <c r="AP11" s="2" t="s">
        <v>133</v>
      </c>
      <c r="AQ11" s="2" t="s">
        <v>133</v>
      </c>
      <c r="AR11" s="2" t="s">
        <v>133</v>
      </c>
      <c r="AS11" s="2">
        <v>0</v>
      </c>
      <c r="AT11" s="2" t="s">
        <v>133</v>
      </c>
      <c r="AU11" s="2" t="s">
        <v>133</v>
      </c>
      <c r="AV11" s="2">
        <v>0</v>
      </c>
      <c r="AW11" s="2">
        <v>0</v>
      </c>
      <c r="AX11" s="2">
        <v>0</v>
      </c>
      <c r="AY11" s="2">
        <v>0</v>
      </c>
      <c r="AZ11" s="2">
        <v>0</v>
      </c>
      <c r="BA11" s="2">
        <v>0</v>
      </c>
      <c r="BB11" s="2">
        <v>0</v>
      </c>
      <c r="BC11" s="2">
        <v>0</v>
      </c>
      <c r="BD11" s="2">
        <v>0</v>
      </c>
      <c r="BE11" s="2">
        <v>0</v>
      </c>
      <c r="BF11" s="2">
        <v>0</v>
      </c>
      <c r="BG11" s="2">
        <v>0</v>
      </c>
      <c r="BH11" s="2">
        <v>0</v>
      </c>
      <c r="BI11" s="2">
        <v>0</v>
      </c>
      <c r="BJ11" s="2">
        <v>0</v>
      </c>
      <c r="BK11" s="2">
        <v>0</v>
      </c>
      <c r="BL11" s="2">
        <v>0</v>
      </c>
      <c r="BM11" s="2">
        <v>0</v>
      </c>
      <c r="BN11" s="2">
        <v>0</v>
      </c>
      <c r="BO11" s="2">
        <v>0</v>
      </c>
      <c r="BP11" s="2">
        <v>0</v>
      </c>
      <c r="BQ11" s="2">
        <v>0</v>
      </c>
      <c r="BR11" s="2">
        <v>0</v>
      </c>
      <c r="BS11" s="2">
        <v>0</v>
      </c>
      <c r="BT11" s="2">
        <v>0</v>
      </c>
      <c r="BU11" s="2">
        <v>0</v>
      </c>
      <c r="BV11" s="2">
        <v>0</v>
      </c>
      <c r="BW11" s="2">
        <v>0</v>
      </c>
      <c r="BX11" s="2">
        <v>0</v>
      </c>
      <c r="BY11" s="2">
        <v>0</v>
      </c>
      <c r="BZ11" s="2">
        <v>0</v>
      </c>
      <c r="CA11" s="2">
        <v>0</v>
      </c>
      <c r="CB11" s="2">
        <v>0</v>
      </c>
      <c r="CC11" s="2">
        <v>0</v>
      </c>
      <c r="CD11" s="2">
        <v>0</v>
      </c>
      <c r="CE11" s="2">
        <v>0</v>
      </c>
      <c r="CF11" s="2">
        <v>0</v>
      </c>
      <c r="CG11" s="2">
        <v>0</v>
      </c>
      <c r="CH11" s="2">
        <v>0</v>
      </c>
      <c r="CI11" s="2">
        <v>0</v>
      </c>
      <c r="CJ11" s="2">
        <v>0</v>
      </c>
      <c r="CK11" s="2">
        <v>0</v>
      </c>
      <c r="CL11" s="2">
        <v>0</v>
      </c>
      <c r="CM11" s="2">
        <v>0</v>
      </c>
      <c r="CN11" s="2">
        <v>0</v>
      </c>
      <c r="CO11" s="2">
        <v>0</v>
      </c>
      <c r="CP11" s="2">
        <v>0</v>
      </c>
      <c r="CQ11" s="2">
        <v>0</v>
      </c>
      <c r="CR11" s="2">
        <v>0</v>
      </c>
      <c r="CS11" s="2">
        <v>0</v>
      </c>
      <c r="CT11" s="2">
        <v>0</v>
      </c>
      <c r="CU11" s="2" t="s">
        <v>137</v>
      </c>
    </row>
    <row r="12" spans="1:99" s="2" customFormat="1" x14ac:dyDescent="0.25">
      <c r="A12" s="2" t="s">
        <v>203</v>
      </c>
      <c r="C12" s="2" t="s">
        <v>204</v>
      </c>
      <c r="D12" s="2">
        <v>1925</v>
      </c>
      <c r="E12" s="2">
        <f t="shared" si="0"/>
        <v>90</v>
      </c>
      <c r="F12" s="2">
        <v>0</v>
      </c>
      <c r="G12" s="2">
        <v>287</v>
      </c>
      <c r="H12" s="2">
        <v>0</v>
      </c>
      <c r="I12" s="2">
        <v>0</v>
      </c>
      <c r="J12" s="2">
        <v>230500</v>
      </c>
      <c r="K12" s="2">
        <v>230500</v>
      </c>
      <c r="L12" s="2">
        <f t="shared" si="1"/>
        <v>10040556950</v>
      </c>
      <c r="M12" s="2">
        <v>2940</v>
      </c>
      <c r="N12" s="2">
        <f t="shared" si="2"/>
        <v>128066400</v>
      </c>
      <c r="O12" s="2">
        <f t="shared" si="3"/>
        <v>4.59375</v>
      </c>
      <c r="P12" s="2">
        <f t="shared" si="4"/>
        <v>11897768.4</v>
      </c>
      <c r="Q12" s="2">
        <f t="shared" si="5"/>
        <v>11.8977684</v>
      </c>
      <c r="R12" s="2">
        <v>439</v>
      </c>
      <c r="S12" s="2">
        <f t="shared" si="6"/>
        <v>1137.0056099999999</v>
      </c>
      <c r="T12" s="2">
        <f t="shared" si="7"/>
        <v>280960</v>
      </c>
      <c r="U12" s="2">
        <f t="shared" si="8"/>
        <v>12239320000</v>
      </c>
      <c r="V12" s="2">
        <v>165119.14231</v>
      </c>
      <c r="W12" s="2">
        <f t="shared" si="9"/>
        <v>50.328314576087998</v>
      </c>
      <c r="X12" s="2">
        <f t="shared" si="10"/>
        <v>31.272574838660141</v>
      </c>
      <c r="Y12" s="2">
        <f t="shared" si="11"/>
        <v>4.115992004907822</v>
      </c>
      <c r="Z12" s="2">
        <f t="shared" si="12"/>
        <v>78.401180559459775</v>
      </c>
      <c r="AA12" s="2">
        <f t="shared" si="13"/>
        <v>0.17701470469240088</v>
      </c>
      <c r="AB12" s="2" t="e">
        <f t="shared" si="14"/>
        <v>#DIV/0!</v>
      </c>
      <c r="AC12" s="2">
        <v>0</v>
      </c>
      <c r="AD12" s="2" t="e">
        <f t="shared" si="15"/>
        <v>#DIV/0!</v>
      </c>
      <c r="AE12" s="2">
        <v>671.38599999999997</v>
      </c>
      <c r="AF12" s="2">
        <f t="shared" si="16"/>
        <v>95.564625850340136</v>
      </c>
      <c r="AG12" s="2">
        <f t="shared" si="17"/>
        <v>0.61397466388245336</v>
      </c>
      <c r="AH12" s="2">
        <f t="shared" si="18"/>
        <v>4.1846820772043498E-2</v>
      </c>
      <c r="AI12" s="2">
        <f t="shared" si="19"/>
        <v>10040556950</v>
      </c>
      <c r="AJ12" s="2">
        <f t="shared" si="20"/>
        <v>284317140</v>
      </c>
      <c r="AK12" s="2">
        <f t="shared" si="21"/>
        <v>284.31713999999999</v>
      </c>
      <c r="AL12" s="2" t="s">
        <v>205</v>
      </c>
      <c r="AM12" s="2" t="s">
        <v>206</v>
      </c>
      <c r="AN12" s="2" t="s">
        <v>133</v>
      </c>
      <c r="AO12" s="2" t="s">
        <v>207</v>
      </c>
      <c r="AP12" s="2" t="s">
        <v>208</v>
      </c>
      <c r="AQ12" s="2" t="s">
        <v>209</v>
      </c>
      <c r="AR12" s="2" t="s">
        <v>210</v>
      </c>
      <c r="AS12" s="2">
        <v>2</v>
      </c>
      <c r="AT12" s="2" t="s">
        <v>211</v>
      </c>
      <c r="AU12" s="2" t="s">
        <v>212</v>
      </c>
      <c r="AV12" s="2">
        <v>9</v>
      </c>
      <c r="AW12" s="5">
        <v>56</v>
      </c>
      <c r="AX12" s="5">
        <v>42</v>
      </c>
      <c r="AY12" s="5">
        <v>2</v>
      </c>
      <c r="AZ12" s="5">
        <v>1</v>
      </c>
      <c r="BA12" s="5">
        <v>0.7</v>
      </c>
      <c r="BB12" s="5">
        <v>1.1000000000000001</v>
      </c>
      <c r="BC12" s="5">
        <v>1</v>
      </c>
      <c r="BD12" s="5">
        <v>0.2</v>
      </c>
      <c r="BE12" s="5">
        <v>0.5</v>
      </c>
      <c r="BF12" s="5">
        <v>24.6</v>
      </c>
      <c r="BG12" s="5">
        <v>4.8</v>
      </c>
      <c r="BH12" s="5">
        <v>12.5</v>
      </c>
      <c r="BI12" s="2">
        <v>0</v>
      </c>
      <c r="BJ12" s="2">
        <v>0</v>
      </c>
      <c r="BK12" s="5">
        <v>42.7</v>
      </c>
      <c r="BL12" s="5">
        <v>10.8</v>
      </c>
      <c r="BM12" s="2">
        <v>0</v>
      </c>
      <c r="BN12" s="5">
        <v>0.1</v>
      </c>
      <c r="BO12" s="5">
        <v>75263</v>
      </c>
      <c r="BP12" s="5">
        <v>25423</v>
      </c>
      <c r="BQ12" s="5">
        <v>66</v>
      </c>
      <c r="BR12" s="5">
        <v>22</v>
      </c>
      <c r="BS12" s="5">
        <v>0.13</v>
      </c>
      <c r="BT12" s="5">
        <v>0.04</v>
      </c>
      <c r="BU12" s="5">
        <v>117944</v>
      </c>
      <c r="BV12" s="5">
        <v>103</v>
      </c>
      <c r="BW12" s="5">
        <v>0.2</v>
      </c>
      <c r="BX12" s="5">
        <v>1228386</v>
      </c>
      <c r="BY12" s="5">
        <v>76743</v>
      </c>
      <c r="BZ12" s="5">
        <v>1071</v>
      </c>
      <c r="CA12" s="5">
        <v>67</v>
      </c>
      <c r="CB12" s="5">
        <v>2.09</v>
      </c>
      <c r="CC12" s="5">
        <v>0.14000000000000001</v>
      </c>
      <c r="CD12" s="5">
        <v>8</v>
      </c>
      <c r="CE12" s="5">
        <v>9</v>
      </c>
      <c r="CF12" s="5">
        <v>41</v>
      </c>
      <c r="CG12" s="5">
        <v>23</v>
      </c>
      <c r="CH12" s="5">
        <v>21</v>
      </c>
      <c r="CI12" s="5">
        <v>6</v>
      </c>
      <c r="CJ12" s="5">
        <v>7</v>
      </c>
      <c r="CK12" s="2">
        <v>0</v>
      </c>
      <c r="CL12" s="2">
        <v>0</v>
      </c>
      <c r="CM12" s="2">
        <v>0</v>
      </c>
      <c r="CN12" s="2">
        <v>0</v>
      </c>
      <c r="CO12" s="2">
        <v>0</v>
      </c>
      <c r="CP12" s="2">
        <v>0</v>
      </c>
      <c r="CQ12" s="5">
        <v>25</v>
      </c>
      <c r="CR12" s="5">
        <v>61</v>
      </c>
      <c r="CS12" s="5">
        <v>0.89761000000000002</v>
      </c>
      <c r="CT12" s="5">
        <v>0.92086999999999997</v>
      </c>
      <c r="CU12" s="2" t="s">
        <v>137</v>
      </c>
    </row>
    <row r="13" spans="1:99" s="2" customFormat="1" x14ac:dyDescent="0.25">
      <c r="A13" s="2" t="s">
        <v>213</v>
      </c>
      <c r="B13" s="2" t="s">
        <v>214</v>
      </c>
      <c r="C13" s="2" t="s">
        <v>215</v>
      </c>
      <c r="D13" s="2">
        <v>1844</v>
      </c>
      <c r="E13" s="2">
        <f t="shared" si="0"/>
        <v>171</v>
      </c>
      <c r="F13" s="2">
        <v>22</v>
      </c>
      <c r="G13" s="2">
        <v>36</v>
      </c>
      <c r="H13" s="2">
        <v>6800</v>
      </c>
      <c r="I13" s="2">
        <v>17390</v>
      </c>
      <c r="J13" s="2">
        <v>7500</v>
      </c>
      <c r="K13" s="2">
        <v>17390</v>
      </c>
      <c r="L13" s="2">
        <f t="shared" si="1"/>
        <v>757506661</v>
      </c>
      <c r="M13" s="2">
        <v>730</v>
      </c>
      <c r="N13" s="2">
        <f t="shared" si="2"/>
        <v>31798800</v>
      </c>
      <c r="O13" s="2">
        <f t="shared" si="3"/>
        <v>1.140625</v>
      </c>
      <c r="P13" s="2">
        <f t="shared" si="4"/>
        <v>2954207.8000000003</v>
      </c>
      <c r="Q13" s="2">
        <f t="shared" si="5"/>
        <v>2.9542078000000003</v>
      </c>
      <c r="R13" s="2">
        <v>5225</v>
      </c>
      <c r="S13" s="2">
        <f t="shared" si="6"/>
        <v>13532.697749999999</v>
      </c>
      <c r="T13" s="2">
        <f t="shared" si="7"/>
        <v>3344000</v>
      </c>
      <c r="U13" s="2">
        <f t="shared" si="8"/>
        <v>145673000000</v>
      </c>
      <c r="W13" s="2">
        <f t="shared" si="9"/>
        <v>0</v>
      </c>
      <c r="X13" s="2">
        <f t="shared" si="10"/>
        <v>0</v>
      </c>
      <c r="Y13" s="2">
        <f t="shared" si="11"/>
        <v>0</v>
      </c>
      <c r="Z13" s="2">
        <f t="shared" si="12"/>
        <v>23.821863120620904</v>
      </c>
      <c r="AA13" s="2">
        <f t="shared" si="13"/>
        <v>0</v>
      </c>
      <c r="AB13" s="2">
        <f t="shared" si="14"/>
        <v>3.2484358800846689</v>
      </c>
      <c r="AC13" s="2">
        <v>22</v>
      </c>
      <c r="AD13" s="2">
        <f t="shared" si="15"/>
        <v>1.0828119600282229</v>
      </c>
      <c r="AE13" s="2" t="s">
        <v>133</v>
      </c>
      <c r="AF13" s="2">
        <f t="shared" si="16"/>
        <v>4580.821917808219</v>
      </c>
      <c r="AG13" s="2">
        <f t="shared" si="17"/>
        <v>0.37438273077601864</v>
      </c>
      <c r="AH13" s="2">
        <f t="shared" si="18"/>
        <v>0.31933584114321545</v>
      </c>
      <c r="AI13" s="2">
        <f t="shared" si="19"/>
        <v>326699250</v>
      </c>
      <c r="AJ13" s="2">
        <f t="shared" si="20"/>
        <v>9251100</v>
      </c>
      <c r="AK13" s="2">
        <f t="shared" si="21"/>
        <v>9.2510999999999992</v>
      </c>
      <c r="AL13" s="2" t="s">
        <v>133</v>
      </c>
      <c r="AM13" s="2" t="s">
        <v>133</v>
      </c>
      <c r="AN13" s="2" t="s">
        <v>133</v>
      </c>
      <c r="AO13" s="2" t="s">
        <v>133</v>
      </c>
      <c r="AP13" s="2" t="s">
        <v>133</v>
      </c>
      <c r="AQ13" s="2" t="s">
        <v>133</v>
      </c>
      <c r="AR13" s="2" t="s">
        <v>133</v>
      </c>
      <c r="AS13" s="2">
        <v>0</v>
      </c>
      <c r="AT13" s="2" t="s">
        <v>133</v>
      </c>
      <c r="AU13" s="2" t="s">
        <v>133</v>
      </c>
      <c r="AV13" s="2">
        <v>0</v>
      </c>
      <c r="AW13" s="2">
        <v>0</v>
      </c>
      <c r="AX13" s="2">
        <v>0</v>
      </c>
      <c r="AY13" s="2">
        <v>0</v>
      </c>
      <c r="AZ13" s="2">
        <v>0</v>
      </c>
      <c r="BA13" s="2">
        <v>0</v>
      </c>
      <c r="BB13" s="2">
        <v>0</v>
      </c>
      <c r="BC13" s="2">
        <v>0</v>
      </c>
      <c r="BD13" s="2">
        <v>0</v>
      </c>
      <c r="BE13" s="2">
        <v>0</v>
      </c>
      <c r="BF13" s="2">
        <v>0</v>
      </c>
      <c r="BG13" s="2">
        <v>0</v>
      </c>
      <c r="BH13" s="2">
        <v>0</v>
      </c>
      <c r="BI13" s="2">
        <v>0</v>
      </c>
      <c r="BJ13" s="2">
        <v>0</v>
      </c>
      <c r="BK13" s="2">
        <v>0</v>
      </c>
      <c r="BL13" s="2">
        <v>0</v>
      </c>
      <c r="BM13" s="2">
        <v>0</v>
      </c>
      <c r="BN13" s="2">
        <v>0</v>
      </c>
      <c r="BO13" s="2">
        <v>0</v>
      </c>
      <c r="BP13" s="2">
        <v>0</v>
      </c>
      <c r="BQ13" s="2">
        <v>0</v>
      </c>
      <c r="BR13" s="2">
        <v>0</v>
      </c>
      <c r="BS13" s="2">
        <v>0</v>
      </c>
      <c r="BT13" s="2">
        <v>0</v>
      </c>
      <c r="BU13" s="2">
        <v>0</v>
      </c>
      <c r="BV13" s="2">
        <v>0</v>
      </c>
      <c r="BW13" s="2">
        <v>0</v>
      </c>
      <c r="BX13" s="2">
        <v>0</v>
      </c>
      <c r="BY13" s="2">
        <v>0</v>
      </c>
      <c r="BZ13" s="2">
        <v>0</v>
      </c>
      <c r="CA13" s="2">
        <v>0</v>
      </c>
      <c r="CB13" s="2">
        <v>0</v>
      </c>
      <c r="CC13" s="2">
        <v>0</v>
      </c>
      <c r="CD13" s="2">
        <v>0</v>
      </c>
      <c r="CE13" s="2">
        <v>0</v>
      </c>
      <c r="CF13" s="2">
        <v>0</v>
      </c>
      <c r="CG13" s="2">
        <v>0</v>
      </c>
      <c r="CH13" s="2">
        <v>0</v>
      </c>
      <c r="CI13" s="2">
        <v>0</v>
      </c>
      <c r="CJ13" s="2">
        <v>0</v>
      </c>
      <c r="CK13" s="2">
        <v>0</v>
      </c>
      <c r="CL13" s="2">
        <v>0</v>
      </c>
      <c r="CM13" s="2">
        <v>0</v>
      </c>
      <c r="CN13" s="2">
        <v>0</v>
      </c>
      <c r="CO13" s="2">
        <v>0</v>
      </c>
      <c r="CP13" s="2">
        <v>0</v>
      </c>
      <c r="CQ13" s="2">
        <v>0</v>
      </c>
      <c r="CR13" s="2">
        <v>0</v>
      </c>
      <c r="CS13" s="2">
        <v>0</v>
      </c>
      <c r="CT13" s="2">
        <v>0</v>
      </c>
      <c r="CU13" s="2" t="s">
        <v>137</v>
      </c>
    </row>
    <row r="14" spans="1:99" s="2" customFormat="1" x14ac:dyDescent="0.25">
      <c r="A14" s="2" t="s">
        <v>216</v>
      </c>
      <c r="B14" s="2" t="s">
        <v>214</v>
      </c>
      <c r="C14" s="2" t="s">
        <v>217</v>
      </c>
      <c r="D14" s="2">
        <v>1891</v>
      </c>
      <c r="E14" s="2">
        <f t="shared" si="0"/>
        <v>124</v>
      </c>
      <c r="F14" s="2">
        <v>20</v>
      </c>
      <c r="G14" s="2">
        <v>34</v>
      </c>
      <c r="H14" s="2">
        <v>6700</v>
      </c>
      <c r="I14" s="2">
        <v>16310</v>
      </c>
      <c r="J14" s="2">
        <v>12000</v>
      </c>
      <c r="K14" s="2">
        <v>16310</v>
      </c>
      <c r="L14" s="2">
        <f t="shared" si="1"/>
        <v>710461969</v>
      </c>
      <c r="M14" s="2">
        <v>940</v>
      </c>
      <c r="N14" s="2">
        <f t="shared" si="2"/>
        <v>40946400</v>
      </c>
      <c r="O14" s="2">
        <f t="shared" si="3"/>
        <v>1.46875</v>
      </c>
      <c r="P14" s="2">
        <f t="shared" si="4"/>
        <v>3804048.4</v>
      </c>
      <c r="Q14" s="2">
        <f t="shared" si="5"/>
        <v>3.8040484000000001</v>
      </c>
      <c r="R14" s="2">
        <v>5102</v>
      </c>
      <c r="S14" s="2">
        <f t="shared" si="6"/>
        <v>13214.12898</v>
      </c>
      <c r="T14" s="2">
        <f t="shared" si="7"/>
        <v>3265280</v>
      </c>
      <c r="U14" s="2">
        <f t="shared" si="8"/>
        <v>142243760000</v>
      </c>
      <c r="W14" s="2">
        <f t="shared" si="9"/>
        <v>0</v>
      </c>
      <c r="X14" s="2">
        <f t="shared" si="10"/>
        <v>0</v>
      </c>
      <c r="Y14" s="2">
        <f t="shared" si="11"/>
        <v>0</v>
      </c>
      <c r="Z14" s="2">
        <f t="shared" si="12"/>
        <v>17.351023997225642</v>
      </c>
      <c r="AA14" s="2">
        <f t="shared" si="13"/>
        <v>0</v>
      </c>
      <c r="AB14" s="2">
        <f t="shared" si="14"/>
        <v>2.6026535995838467</v>
      </c>
      <c r="AC14" s="2">
        <v>20</v>
      </c>
      <c r="AD14" s="2">
        <f t="shared" si="15"/>
        <v>0.86755119986128215</v>
      </c>
      <c r="AE14" s="2" t="s">
        <v>133</v>
      </c>
      <c r="AF14" s="2">
        <f t="shared" si="16"/>
        <v>3473.7021276595747</v>
      </c>
      <c r="AG14" s="2">
        <f t="shared" si="17"/>
        <v>0.2403049387726417</v>
      </c>
      <c r="AH14" s="2">
        <f t="shared" si="18"/>
        <v>0.25699973516662883</v>
      </c>
      <c r="AI14" s="2">
        <f t="shared" si="19"/>
        <v>522718800</v>
      </c>
      <c r="AJ14" s="2">
        <f t="shared" si="20"/>
        <v>14801760</v>
      </c>
      <c r="AK14" s="2">
        <f t="shared" si="21"/>
        <v>14.80176</v>
      </c>
      <c r="AL14" s="2" t="s">
        <v>133</v>
      </c>
      <c r="AM14" s="2" t="s">
        <v>133</v>
      </c>
      <c r="AN14" s="2" t="s">
        <v>133</v>
      </c>
      <c r="AO14" s="2" t="s">
        <v>133</v>
      </c>
      <c r="AP14" s="2" t="s">
        <v>133</v>
      </c>
      <c r="AQ14" s="2" t="s">
        <v>133</v>
      </c>
      <c r="AR14" s="2" t="s">
        <v>133</v>
      </c>
      <c r="AS14" s="2">
        <v>0</v>
      </c>
      <c r="AT14" s="2" t="s">
        <v>133</v>
      </c>
      <c r="AU14" s="2" t="s">
        <v>133</v>
      </c>
      <c r="AV14" s="2">
        <v>0</v>
      </c>
      <c r="AW14" s="2">
        <v>0</v>
      </c>
      <c r="AX14" s="2">
        <v>0</v>
      </c>
      <c r="AY14" s="2">
        <v>0</v>
      </c>
      <c r="AZ14" s="2">
        <v>0</v>
      </c>
      <c r="BA14" s="2">
        <v>0</v>
      </c>
      <c r="BB14" s="2">
        <v>0</v>
      </c>
      <c r="BC14" s="2">
        <v>0</v>
      </c>
      <c r="BD14" s="2">
        <v>0</v>
      </c>
      <c r="BE14" s="2">
        <v>0</v>
      </c>
      <c r="BF14" s="2">
        <v>0</v>
      </c>
      <c r="BG14" s="2">
        <v>0</v>
      </c>
      <c r="BH14" s="2">
        <v>0</v>
      </c>
      <c r="BI14" s="2">
        <v>0</v>
      </c>
      <c r="BJ14" s="2">
        <v>0</v>
      </c>
      <c r="BK14" s="2">
        <v>0</v>
      </c>
      <c r="BL14" s="2">
        <v>0</v>
      </c>
      <c r="BM14" s="2">
        <v>0</v>
      </c>
      <c r="BN14" s="2">
        <v>0</v>
      </c>
      <c r="BO14" s="2">
        <v>0</v>
      </c>
      <c r="BP14" s="2">
        <v>0</v>
      </c>
      <c r="BQ14" s="2">
        <v>0</v>
      </c>
      <c r="BR14" s="2">
        <v>0</v>
      </c>
      <c r="BS14" s="2">
        <v>0</v>
      </c>
      <c r="BT14" s="2">
        <v>0</v>
      </c>
      <c r="BU14" s="2">
        <v>0</v>
      </c>
      <c r="BV14" s="2">
        <v>0</v>
      </c>
      <c r="BW14" s="2">
        <v>0</v>
      </c>
      <c r="BX14" s="2">
        <v>0</v>
      </c>
      <c r="BY14" s="2">
        <v>0</v>
      </c>
      <c r="BZ14" s="2">
        <v>0</v>
      </c>
      <c r="CA14" s="2">
        <v>0</v>
      </c>
      <c r="CB14" s="2">
        <v>0</v>
      </c>
      <c r="CC14" s="2">
        <v>0</v>
      </c>
      <c r="CD14" s="2">
        <v>0</v>
      </c>
      <c r="CE14" s="2">
        <v>0</v>
      </c>
      <c r="CF14" s="2">
        <v>0</v>
      </c>
      <c r="CG14" s="2">
        <v>0</v>
      </c>
      <c r="CH14" s="2">
        <v>0</v>
      </c>
      <c r="CI14" s="2">
        <v>0</v>
      </c>
      <c r="CJ14" s="2">
        <v>0</v>
      </c>
      <c r="CK14" s="2">
        <v>0</v>
      </c>
      <c r="CL14" s="2">
        <v>0</v>
      </c>
      <c r="CM14" s="2">
        <v>0</v>
      </c>
      <c r="CN14" s="2">
        <v>0</v>
      </c>
      <c r="CO14" s="2">
        <v>0</v>
      </c>
      <c r="CP14" s="2">
        <v>0</v>
      </c>
      <c r="CQ14" s="2">
        <v>0</v>
      </c>
      <c r="CR14" s="2">
        <v>0</v>
      </c>
      <c r="CS14" s="2">
        <v>0</v>
      </c>
      <c r="CT14" s="2">
        <v>0</v>
      </c>
      <c r="CU14" s="2" t="s">
        <v>137</v>
      </c>
    </row>
    <row r="15" spans="1:99" s="2" customFormat="1" x14ac:dyDescent="0.25">
      <c r="A15" s="2" t="s">
        <v>218</v>
      </c>
      <c r="B15" s="2" t="s">
        <v>214</v>
      </c>
      <c r="C15" s="2" t="s">
        <v>219</v>
      </c>
      <c r="D15" s="2">
        <v>1897</v>
      </c>
      <c r="E15" s="2">
        <f t="shared" si="0"/>
        <v>118</v>
      </c>
      <c r="F15" s="2">
        <v>22</v>
      </c>
      <c r="G15" s="2">
        <v>37</v>
      </c>
      <c r="H15" s="2">
        <v>6500</v>
      </c>
      <c r="I15" s="2">
        <v>16390</v>
      </c>
      <c r="J15" s="2">
        <v>11300</v>
      </c>
      <c r="K15" s="2">
        <v>16390</v>
      </c>
      <c r="L15" s="2">
        <f t="shared" si="1"/>
        <v>713946761</v>
      </c>
      <c r="M15" s="2">
        <v>625</v>
      </c>
      <c r="N15" s="2">
        <f t="shared" si="2"/>
        <v>27225000</v>
      </c>
      <c r="O15" s="2">
        <f t="shared" si="3"/>
        <v>0.9765625</v>
      </c>
      <c r="P15" s="2">
        <f t="shared" si="4"/>
        <v>2529287.5</v>
      </c>
      <c r="Q15" s="2">
        <f t="shared" si="5"/>
        <v>2.5292875000000001</v>
      </c>
      <c r="R15" s="2">
        <v>5036</v>
      </c>
      <c r="S15" s="2">
        <f t="shared" si="6"/>
        <v>13043.189639999999</v>
      </c>
      <c r="T15" s="2">
        <f t="shared" si="7"/>
        <v>3223040</v>
      </c>
      <c r="U15" s="2">
        <f t="shared" si="8"/>
        <v>140403680000</v>
      </c>
      <c r="W15" s="2">
        <f t="shared" si="9"/>
        <v>0</v>
      </c>
      <c r="X15" s="2">
        <f t="shared" si="10"/>
        <v>0</v>
      </c>
      <c r="Y15" s="2">
        <f t="shared" si="11"/>
        <v>0</v>
      </c>
      <c r="Z15" s="2">
        <f t="shared" si="12"/>
        <v>26.223939797979799</v>
      </c>
      <c r="AA15" s="2">
        <f t="shared" si="13"/>
        <v>0</v>
      </c>
      <c r="AB15" s="2">
        <f t="shared" si="14"/>
        <v>3.5759917906336089</v>
      </c>
      <c r="AC15" s="2">
        <v>22</v>
      </c>
      <c r="AD15" s="2">
        <f t="shared" si="15"/>
        <v>1.1919972635445364</v>
      </c>
      <c r="AE15" s="2" t="s">
        <v>133</v>
      </c>
      <c r="AF15" s="2">
        <f t="shared" si="16"/>
        <v>5156.8639999999996</v>
      </c>
      <c r="AG15" s="2">
        <f t="shared" si="17"/>
        <v>0.44540946692212896</v>
      </c>
      <c r="AH15" s="2">
        <f t="shared" si="18"/>
        <v>0.18146281432401773</v>
      </c>
      <c r="AI15" s="2">
        <f t="shared" si="19"/>
        <v>492226870</v>
      </c>
      <c r="AJ15" s="2">
        <f t="shared" si="20"/>
        <v>13938324</v>
      </c>
      <c r="AK15" s="2">
        <f t="shared" si="21"/>
        <v>13.938324</v>
      </c>
      <c r="AL15" s="2" t="s">
        <v>133</v>
      </c>
      <c r="AM15" s="2" t="s">
        <v>133</v>
      </c>
      <c r="AN15" s="2" t="s">
        <v>133</v>
      </c>
      <c r="AO15" s="2" t="s">
        <v>133</v>
      </c>
      <c r="AP15" s="2" t="s">
        <v>133</v>
      </c>
      <c r="AQ15" s="2" t="s">
        <v>133</v>
      </c>
      <c r="AR15" s="2" t="s">
        <v>133</v>
      </c>
      <c r="AS15" s="2">
        <v>0</v>
      </c>
      <c r="AT15" s="2" t="s">
        <v>133</v>
      </c>
      <c r="AU15" s="2" t="s">
        <v>133</v>
      </c>
      <c r="AV15" s="2">
        <v>0</v>
      </c>
      <c r="AW15" s="2">
        <v>0</v>
      </c>
      <c r="AX15" s="2">
        <v>0</v>
      </c>
      <c r="AY15" s="2">
        <v>0</v>
      </c>
      <c r="AZ15" s="2">
        <v>0</v>
      </c>
      <c r="BA15" s="2">
        <v>0</v>
      </c>
      <c r="BB15" s="2">
        <v>0</v>
      </c>
      <c r="BC15" s="2">
        <v>0</v>
      </c>
      <c r="BD15" s="2">
        <v>0</v>
      </c>
      <c r="BE15" s="2">
        <v>0</v>
      </c>
      <c r="BF15" s="2">
        <v>0</v>
      </c>
      <c r="BG15" s="2">
        <v>0</v>
      </c>
      <c r="BH15" s="2">
        <v>0</v>
      </c>
      <c r="BI15" s="2">
        <v>0</v>
      </c>
      <c r="BJ15" s="2">
        <v>0</v>
      </c>
      <c r="BK15" s="2">
        <v>0</v>
      </c>
      <c r="BL15" s="2">
        <v>0</v>
      </c>
      <c r="BM15" s="2">
        <v>0</v>
      </c>
      <c r="BN15" s="2">
        <v>0</v>
      </c>
      <c r="BO15" s="2">
        <v>0</v>
      </c>
      <c r="BP15" s="2">
        <v>0</v>
      </c>
      <c r="BQ15" s="2">
        <v>0</v>
      </c>
      <c r="BR15" s="2">
        <v>0</v>
      </c>
      <c r="BS15" s="2">
        <v>0</v>
      </c>
      <c r="BT15" s="2">
        <v>0</v>
      </c>
      <c r="BU15" s="2">
        <v>0</v>
      </c>
      <c r="BV15" s="2">
        <v>0</v>
      </c>
      <c r="BW15" s="2">
        <v>0</v>
      </c>
      <c r="BX15" s="2">
        <v>0</v>
      </c>
      <c r="BY15" s="2">
        <v>0</v>
      </c>
      <c r="BZ15" s="2">
        <v>0</v>
      </c>
      <c r="CA15" s="2">
        <v>0</v>
      </c>
      <c r="CB15" s="2">
        <v>0</v>
      </c>
      <c r="CC15" s="2">
        <v>0</v>
      </c>
      <c r="CD15" s="2">
        <v>0</v>
      </c>
      <c r="CE15" s="2">
        <v>0</v>
      </c>
      <c r="CF15" s="2">
        <v>0</v>
      </c>
      <c r="CG15" s="2">
        <v>0</v>
      </c>
      <c r="CH15" s="2">
        <v>0</v>
      </c>
      <c r="CI15" s="2">
        <v>0</v>
      </c>
      <c r="CJ15" s="2">
        <v>0</v>
      </c>
      <c r="CK15" s="2">
        <v>0</v>
      </c>
      <c r="CL15" s="2">
        <v>0</v>
      </c>
      <c r="CM15" s="2">
        <v>0</v>
      </c>
      <c r="CN15" s="2">
        <v>0</v>
      </c>
      <c r="CO15" s="2">
        <v>0</v>
      </c>
      <c r="CP15" s="2">
        <v>0</v>
      </c>
      <c r="CQ15" s="2">
        <v>0</v>
      </c>
      <c r="CR15" s="2">
        <v>0</v>
      </c>
      <c r="CS15" s="2">
        <v>0</v>
      </c>
      <c r="CT15" s="2">
        <v>0</v>
      </c>
      <c r="CU15" s="2" t="s">
        <v>137</v>
      </c>
    </row>
    <row r="16" spans="1:99" s="2" customFormat="1" x14ac:dyDescent="0.25">
      <c r="A16" s="2" t="s">
        <v>220</v>
      </c>
      <c r="B16" s="2" t="s">
        <v>214</v>
      </c>
      <c r="C16" s="2" t="s">
        <v>221</v>
      </c>
      <c r="D16" s="2">
        <v>1900</v>
      </c>
      <c r="E16" s="2">
        <f t="shared" si="0"/>
        <v>115</v>
      </c>
      <c r="F16" s="2">
        <v>25</v>
      </c>
      <c r="G16" s="2">
        <v>31</v>
      </c>
      <c r="H16" s="2">
        <v>5700</v>
      </c>
      <c r="I16" s="2">
        <v>14020</v>
      </c>
      <c r="J16" s="2">
        <v>8700</v>
      </c>
      <c r="K16" s="2">
        <v>14020</v>
      </c>
      <c r="L16" s="2">
        <f t="shared" si="1"/>
        <v>610709798</v>
      </c>
      <c r="M16" s="2">
        <v>573</v>
      </c>
      <c r="N16" s="2">
        <f t="shared" si="2"/>
        <v>24959880</v>
      </c>
      <c r="O16" s="2">
        <f t="shared" si="3"/>
        <v>0.89531250000000007</v>
      </c>
      <c r="P16" s="2">
        <f t="shared" si="4"/>
        <v>2318850.7800000003</v>
      </c>
      <c r="Q16" s="2">
        <f t="shared" si="5"/>
        <v>2.31885078</v>
      </c>
      <c r="R16" s="2">
        <v>4414</v>
      </c>
      <c r="S16" s="2">
        <f t="shared" si="6"/>
        <v>11432.215859999998</v>
      </c>
      <c r="T16" s="2">
        <f t="shared" si="7"/>
        <v>2824960</v>
      </c>
      <c r="U16" s="2">
        <f t="shared" si="8"/>
        <v>123062320000</v>
      </c>
      <c r="W16" s="2">
        <f t="shared" si="9"/>
        <v>0</v>
      </c>
      <c r="X16" s="2">
        <f t="shared" si="10"/>
        <v>0</v>
      </c>
      <c r="Y16" s="2">
        <f t="shared" si="11"/>
        <v>0</v>
      </c>
      <c r="Z16" s="2">
        <f t="shared" si="12"/>
        <v>24.467657616943672</v>
      </c>
      <c r="AA16" s="2">
        <f t="shared" si="13"/>
        <v>0</v>
      </c>
      <c r="AB16" s="2">
        <f t="shared" si="14"/>
        <v>2.9361189140332407</v>
      </c>
      <c r="AC16" s="2">
        <v>25</v>
      </c>
      <c r="AD16" s="2">
        <f t="shared" si="15"/>
        <v>0.97870630467774689</v>
      </c>
      <c r="AE16" s="2" t="s">
        <v>133</v>
      </c>
      <c r="AF16" s="2">
        <f t="shared" si="16"/>
        <v>4930.1221640488657</v>
      </c>
      <c r="AG16" s="2">
        <f t="shared" si="17"/>
        <v>0.43402684970103422</v>
      </c>
      <c r="AH16" s="2">
        <f t="shared" si="18"/>
        <v>0.21608341636167033</v>
      </c>
      <c r="AI16" s="2">
        <f t="shared" si="19"/>
        <v>378971130</v>
      </c>
      <c r="AJ16" s="2">
        <f t="shared" si="20"/>
        <v>10731276</v>
      </c>
      <c r="AK16" s="2">
        <f t="shared" si="21"/>
        <v>10.731275999999999</v>
      </c>
      <c r="AL16" s="2" t="s">
        <v>133</v>
      </c>
      <c r="AM16" s="2" t="s">
        <v>133</v>
      </c>
      <c r="AN16" s="2" t="s">
        <v>133</v>
      </c>
      <c r="AO16" s="2" t="s">
        <v>133</v>
      </c>
      <c r="AP16" s="2" t="s">
        <v>133</v>
      </c>
      <c r="AQ16" s="2" t="s">
        <v>133</v>
      </c>
      <c r="AR16" s="2" t="s">
        <v>133</v>
      </c>
      <c r="AS16" s="2">
        <v>0</v>
      </c>
      <c r="AT16" s="2" t="s">
        <v>133</v>
      </c>
      <c r="AU16" s="2" t="s">
        <v>133</v>
      </c>
      <c r="AV16" s="2">
        <v>0</v>
      </c>
      <c r="AW16" s="2">
        <v>0</v>
      </c>
      <c r="AX16" s="2">
        <v>0</v>
      </c>
      <c r="AY16" s="2">
        <v>0</v>
      </c>
      <c r="AZ16" s="2">
        <v>0</v>
      </c>
      <c r="BA16" s="2">
        <v>0</v>
      </c>
      <c r="BB16" s="2">
        <v>0</v>
      </c>
      <c r="BC16" s="2">
        <v>0</v>
      </c>
      <c r="BD16" s="2">
        <v>0</v>
      </c>
      <c r="BE16" s="2">
        <v>0</v>
      </c>
      <c r="BF16" s="2">
        <v>0</v>
      </c>
      <c r="BG16" s="2">
        <v>0</v>
      </c>
      <c r="BH16" s="2">
        <v>0</v>
      </c>
      <c r="BI16" s="2">
        <v>0</v>
      </c>
      <c r="BJ16" s="2">
        <v>0</v>
      </c>
      <c r="BK16" s="2">
        <v>0</v>
      </c>
      <c r="BL16" s="2">
        <v>0</v>
      </c>
      <c r="BM16" s="2">
        <v>0</v>
      </c>
      <c r="BN16" s="2">
        <v>0</v>
      </c>
      <c r="BO16" s="2">
        <v>0</v>
      </c>
      <c r="BP16" s="2">
        <v>0</v>
      </c>
      <c r="BQ16" s="2">
        <v>0</v>
      </c>
      <c r="BR16" s="2">
        <v>0</v>
      </c>
      <c r="BS16" s="2">
        <v>0</v>
      </c>
      <c r="BT16" s="2">
        <v>0</v>
      </c>
      <c r="BU16" s="2">
        <v>0</v>
      </c>
      <c r="BV16" s="2">
        <v>0</v>
      </c>
      <c r="BW16" s="2">
        <v>0</v>
      </c>
      <c r="BX16" s="2">
        <v>0</v>
      </c>
      <c r="BY16" s="2">
        <v>0</v>
      </c>
      <c r="BZ16" s="2">
        <v>0</v>
      </c>
      <c r="CA16" s="2">
        <v>0</v>
      </c>
      <c r="CB16" s="2">
        <v>0</v>
      </c>
      <c r="CC16" s="2">
        <v>0</v>
      </c>
      <c r="CD16" s="2">
        <v>0</v>
      </c>
      <c r="CE16" s="2">
        <v>0</v>
      </c>
      <c r="CF16" s="2">
        <v>0</v>
      </c>
      <c r="CG16" s="2">
        <v>0</v>
      </c>
      <c r="CH16" s="2">
        <v>0</v>
      </c>
      <c r="CI16" s="2">
        <v>0</v>
      </c>
      <c r="CJ16" s="2">
        <v>0</v>
      </c>
      <c r="CK16" s="2">
        <v>0</v>
      </c>
      <c r="CL16" s="2">
        <v>0</v>
      </c>
      <c r="CM16" s="2">
        <v>0</v>
      </c>
      <c r="CN16" s="2">
        <v>0</v>
      </c>
      <c r="CO16" s="2">
        <v>0</v>
      </c>
      <c r="CP16" s="2">
        <v>0</v>
      </c>
      <c r="CQ16" s="2">
        <v>0</v>
      </c>
      <c r="CR16" s="2">
        <v>0</v>
      </c>
      <c r="CS16" s="2">
        <v>0</v>
      </c>
      <c r="CT16" s="2">
        <v>0</v>
      </c>
      <c r="CU16" s="2" t="s">
        <v>137</v>
      </c>
    </row>
    <row r="17" spans="1:99" s="2" customFormat="1" x14ac:dyDescent="0.25">
      <c r="A17" s="2" t="s">
        <v>222</v>
      </c>
      <c r="B17" s="2" t="s">
        <v>214</v>
      </c>
      <c r="C17" s="2" t="s">
        <v>223</v>
      </c>
      <c r="D17" s="2">
        <v>1907</v>
      </c>
      <c r="E17" s="2">
        <f t="shared" si="0"/>
        <v>108</v>
      </c>
      <c r="F17" s="2">
        <v>24</v>
      </c>
      <c r="G17" s="2">
        <v>36</v>
      </c>
      <c r="H17" s="2">
        <v>5200</v>
      </c>
      <c r="I17" s="2">
        <v>15030</v>
      </c>
      <c r="J17" s="2">
        <v>11600</v>
      </c>
      <c r="K17" s="2">
        <v>15030</v>
      </c>
      <c r="L17" s="2">
        <f t="shared" si="1"/>
        <v>654705297</v>
      </c>
      <c r="M17" s="2">
        <v>763</v>
      </c>
      <c r="N17" s="2">
        <f t="shared" si="2"/>
        <v>33236280</v>
      </c>
      <c r="O17" s="2">
        <f t="shared" si="3"/>
        <v>1.1921875</v>
      </c>
      <c r="P17" s="2">
        <f t="shared" si="4"/>
        <v>3087754.18</v>
      </c>
      <c r="Q17" s="2">
        <f t="shared" si="5"/>
        <v>3.0877541800000001</v>
      </c>
      <c r="R17" s="2">
        <v>4101</v>
      </c>
      <c r="S17" s="2">
        <f t="shared" si="6"/>
        <v>10621.548989999999</v>
      </c>
      <c r="T17" s="2">
        <f t="shared" si="7"/>
        <v>2624640</v>
      </c>
      <c r="U17" s="2">
        <f t="shared" si="8"/>
        <v>114335880000</v>
      </c>
      <c r="W17" s="2">
        <f t="shared" si="9"/>
        <v>0</v>
      </c>
      <c r="X17" s="2">
        <f t="shared" si="10"/>
        <v>0</v>
      </c>
      <c r="Y17" s="2">
        <f t="shared" si="11"/>
        <v>0</v>
      </c>
      <c r="Z17" s="2">
        <f t="shared" si="12"/>
        <v>19.698513100744126</v>
      </c>
      <c r="AA17" s="2">
        <f t="shared" si="13"/>
        <v>0</v>
      </c>
      <c r="AB17" s="2">
        <f t="shared" si="14"/>
        <v>2.4623141375930158</v>
      </c>
      <c r="AC17" s="2">
        <v>24</v>
      </c>
      <c r="AD17" s="2">
        <f t="shared" si="15"/>
        <v>0.82077137919767196</v>
      </c>
      <c r="AE17" s="2" t="s">
        <v>133</v>
      </c>
      <c r="AF17" s="2">
        <f t="shared" si="16"/>
        <v>3439.895150720839</v>
      </c>
      <c r="AG17" s="2">
        <f t="shared" si="17"/>
        <v>0.30281172664092665</v>
      </c>
      <c r="AH17" s="2">
        <f t="shared" si="18"/>
        <v>0.21580058466486185</v>
      </c>
      <c r="AI17" s="2">
        <f t="shared" si="19"/>
        <v>505294840</v>
      </c>
      <c r="AJ17" s="2">
        <f t="shared" si="20"/>
        <v>14308368</v>
      </c>
      <c r="AK17" s="2">
        <f t="shared" si="21"/>
        <v>14.308368</v>
      </c>
      <c r="AL17" s="2" t="s">
        <v>133</v>
      </c>
      <c r="AM17" s="2" t="s">
        <v>133</v>
      </c>
      <c r="AN17" s="2" t="s">
        <v>133</v>
      </c>
      <c r="AO17" s="2" t="s">
        <v>133</v>
      </c>
      <c r="AP17" s="2" t="s">
        <v>133</v>
      </c>
      <c r="AQ17" s="2" t="s">
        <v>133</v>
      </c>
      <c r="AR17" s="2" t="s">
        <v>133</v>
      </c>
      <c r="AS17" s="2">
        <v>0</v>
      </c>
      <c r="AT17" s="2" t="s">
        <v>133</v>
      </c>
      <c r="AU17" s="2" t="s">
        <v>133</v>
      </c>
      <c r="AV17" s="2">
        <v>0</v>
      </c>
      <c r="AW17" s="2">
        <v>0</v>
      </c>
      <c r="AX17" s="2">
        <v>0</v>
      </c>
      <c r="AY17" s="2">
        <v>0</v>
      </c>
      <c r="AZ17" s="2">
        <v>0</v>
      </c>
      <c r="BA17" s="2">
        <v>0</v>
      </c>
      <c r="BB17" s="2">
        <v>0</v>
      </c>
      <c r="BC17" s="2">
        <v>0</v>
      </c>
      <c r="BD17" s="2">
        <v>0</v>
      </c>
      <c r="BE17" s="2">
        <v>0</v>
      </c>
      <c r="BF17" s="2">
        <v>0</v>
      </c>
      <c r="BG17" s="2">
        <v>0</v>
      </c>
      <c r="BH17" s="2">
        <v>0</v>
      </c>
      <c r="BI17" s="2">
        <v>0</v>
      </c>
      <c r="BJ17" s="2">
        <v>0</v>
      </c>
      <c r="BK17" s="2">
        <v>0</v>
      </c>
      <c r="BL17" s="2">
        <v>0</v>
      </c>
      <c r="BM17" s="2">
        <v>0</v>
      </c>
      <c r="BN17" s="2">
        <v>0</v>
      </c>
      <c r="BO17" s="2">
        <v>0</v>
      </c>
      <c r="BP17" s="2">
        <v>0</v>
      </c>
      <c r="BQ17" s="2">
        <v>0</v>
      </c>
      <c r="BR17" s="2">
        <v>0</v>
      </c>
      <c r="BS17" s="2">
        <v>0</v>
      </c>
      <c r="BT17" s="2">
        <v>0</v>
      </c>
      <c r="BU17" s="2">
        <v>0</v>
      </c>
      <c r="BV17" s="2">
        <v>0</v>
      </c>
      <c r="BW17" s="2">
        <v>0</v>
      </c>
      <c r="BX17" s="2">
        <v>0</v>
      </c>
      <c r="BY17" s="2">
        <v>0</v>
      </c>
      <c r="BZ17" s="2">
        <v>0</v>
      </c>
      <c r="CA17" s="2">
        <v>0</v>
      </c>
      <c r="CB17" s="2">
        <v>0</v>
      </c>
      <c r="CC17" s="2">
        <v>0</v>
      </c>
      <c r="CD17" s="2">
        <v>0</v>
      </c>
      <c r="CE17" s="2">
        <v>0</v>
      </c>
      <c r="CF17" s="2">
        <v>0</v>
      </c>
      <c r="CG17" s="2">
        <v>0</v>
      </c>
      <c r="CH17" s="2">
        <v>0</v>
      </c>
      <c r="CI17" s="2">
        <v>0</v>
      </c>
      <c r="CJ17" s="2">
        <v>0</v>
      </c>
      <c r="CK17" s="2">
        <v>0</v>
      </c>
      <c r="CL17" s="2">
        <v>0</v>
      </c>
      <c r="CM17" s="2">
        <v>0</v>
      </c>
      <c r="CN17" s="2">
        <v>0</v>
      </c>
      <c r="CO17" s="2">
        <v>0</v>
      </c>
      <c r="CP17" s="2">
        <v>0</v>
      </c>
      <c r="CQ17" s="2">
        <v>0</v>
      </c>
      <c r="CR17" s="2">
        <v>0</v>
      </c>
      <c r="CS17" s="2">
        <v>0</v>
      </c>
      <c r="CT17" s="2">
        <v>0</v>
      </c>
      <c r="CU17" s="2" t="s">
        <v>137</v>
      </c>
    </row>
    <row r="18" spans="1:99" s="2" customFormat="1" x14ac:dyDescent="0.25">
      <c r="A18" s="2" t="s">
        <v>224</v>
      </c>
      <c r="B18" s="2" t="s">
        <v>214</v>
      </c>
      <c r="C18" s="2" t="s">
        <v>225</v>
      </c>
      <c r="D18" s="2">
        <v>1906</v>
      </c>
      <c r="E18" s="2">
        <f t="shared" si="0"/>
        <v>109</v>
      </c>
      <c r="F18" s="2">
        <v>24</v>
      </c>
      <c r="G18" s="2">
        <v>35</v>
      </c>
      <c r="H18" s="2">
        <v>4200</v>
      </c>
      <c r="I18" s="2">
        <v>14370</v>
      </c>
      <c r="J18" s="2">
        <v>6900</v>
      </c>
      <c r="K18" s="2">
        <v>14370</v>
      </c>
      <c r="L18" s="2">
        <f t="shared" si="1"/>
        <v>625955763</v>
      </c>
      <c r="M18" s="2">
        <v>579</v>
      </c>
      <c r="N18" s="2">
        <f t="shared" si="2"/>
        <v>25221240</v>
      </c>
      <c r="O18" s="2">
        <f t="shared" si="3"/>
        <v>0.90468750000000009</v>
      </c>
      <c r="P18" s="2">
        <f t="shared" si="4"/>
        <v>2343131.94</v>
      </c>
      <c r="Q18" s="2">
        <f t="shared" si="5"/>
        <v>2.3431319400000001</v>
      </c>
      <c r="R18" s="2">
        <v>3219</v>
      </c>
      <c r="S18" s="2">
        <f t="shared" si="6"/>
        <v>8337.1778099999992</v>
      </c>
      <c r="T18" s="2">
        <f t="shared" si="7"/>
        <v>2060160</v>
      </c>
      <c r="U18" s="2">
        <f t="shared" si="8"/>
        <v>89745720000</v>
      </c>
      <c r="W18" s="2">
        <f t="shared" si="9"/>
        <v>0</v>
      </c>
      <c r="X18" s="2">
        <f t="shared" si="10"/>
        <v>0</v>
      </c>
      <c r="Y18" s="2">
        <f t="shared" si="11"/>
        <v>0</v>
      </c>
      <c r="Z18" s="2">
        <f t="shared" si="12"/>
        <v>24.818595873953857</v>
      </c>
      <c r="AA18" s="2">
        <f t="shared" si="13"/>
        <v>0</v>
      </c>
      <c r="AB18" s="2">
        <f t="shared" si="14"/>
        <v>3.1023244842442321</v>
      </c>
      <c r="AC18" s="2">
        <v>24</v>
      </c>
      <c r="AD18" s="2">
        <f t="shared" si="15"/>
        <v>1.034108161414744</v>
      </c>
      <c r="AE18" s="2" t="s">
        <v>133</v>
      </c>
      <c r="AF18" s="2">
        <f t="shared" si="16"/>
        <v>3558.1347150259066</v>
      </c>
      <c r="AG18" s="2">
        <f t="shared" si="17"/>
        <v>0.43796503352478394</v>
      </c>
      <c r="AH18" s="2">
        <f t="shared" si="18"/>
        <v>0.2753059142673045</v>
      </c>
      <c r="AI18" s="2">
        <f t="shared" si="19"/>
        <v>300563310</v>
      </c>
      <c r="AJ18" s="2">
        <f t="shared" si="20"/>
        <v>8511012</v>
      </c>
      <c r="AK18" s="2">
        <f t="shared" si="21"/>
        <v>8.5110119999999991</v>
      </c>
      <c r="AL18" s="2" t="s">
        <v>133</v>
      </c>
      <c r="AM18" s="2" t="s">
        <v>133</v>
      </c>
      <c r="AN18" s="2" t="s">
        <v>133</v>
      </c>
      <c r="AO18" s="2" t="s">
        <v>133</v>
      </c>
      <c r="AP18" s="2" t="s">
        <v>133</v>
      </c>
      <c r="AQ18" s="2" t="s">
        <v>133</v>
      </c>
      <c r="AR18" s="2" t="s">
        <v>133</v>
      </c>
      <c r="AS18" s="2">
        <v>0</v>
      </c>
      <c r="AT18" s="2" t="s">
        <v>133</v>
      </c>
      <c r="AU18" s="2" t="s">
        <v>133</v>
      </c>
      <c r="AV18" s="2">
        <v>0</v>
      </c>
      <c r="AW18" s="2">
        <v>0</v>
      </c>
      <c r="AX18" s="2">
        <v>0</v>
      </c>
      <c r="AY18" s="2">
        <v>0</v>
      </c>
      <c r="AZ18" s="2">
        <v>0</v>
      </c>
      <c r="BA18" s="2">
        <v>0</v>
      </c>
      <c r="BB18" s="2">
        <v>0</v>
      </c>
      <c r="BC18" s="2">
        <v>0</v>
      </c>
      <c r="BD18" s="2">
        <v>0</v>
      </c>
      <c r="BE18" s="2">
        <v>0</v>
      </c>
      <c r="BF18" s="2">
        <v>0</v>
      </c>
      <c r="BG18" s="2">
        <v>0</v>
      </c>
      <c r="BH18" s="2">
        <v>0</v>
      </c>
      <c r="BI18" s="2">
        <v>0</v>
      </c>
      <c r="BJ18" s="2">
        <v>0</v>
      </c>
      <c r="BK18" s="2">
        <v>0</v>
      </c>
      <c r="BL18" s="2">
        <v>0</v>
      </c>
      <c r="BM18" s="2">
        <v>0</v>
      </c>
      <c r="BN18" s="2">
        <v>0</v>
      </c>
      <c r="BO18" s="2">
        <v>0</v>
      </c>
      <c r="BP18" s="2">
        <v>0</v>
      </c>
      <c r="BQ18" s="2">
        <v>0</v>
      </c>
      <c r="BR18" s="2">
        <v>0</v>
      </c>
      <c r="BS18" s="2">
        <v>0</v>
      </c>
      <c r="BT18" s="2">
        <v>0</v>
      </c>
      <c r="BU18" s="2">
        <v>0</v>
      </c>
      <c r="BV18" s="2">
        <v>0</v>
      </c>
      <c r="BW18" s="2">
        <v>0</v>
      </c>
      <c r="BX18" s="2">
        <v>0</v>
      </c>
      <c r="BY18" s="2">
        <v>0</v>
      </c>
      <c r="BZ18" s="2">
        <v>0</v>
      </c>
      <c r="CA18" s="2">
        <v>0</v>
      </c>
      <c r="CB18" s="2">
        <v>0</v>
      </c>
      <c r="CC18" s="2">
        <v>0</v>
      </c>
      <c r="CD18" s="2">
        <v>0</v>
      </c>
      <c r="CE18" s="2">
        <v>0</v>
      </c>
      <c r="CF18" s="2">
        <v>0</v>
      </c>
      <c r="CG18" s="2">
        <v>0</v>
      </c>
      <c r="CH18" s="2">
        <v>0</v>
      </c>
      <c r="CI18" s="2">
        <v>0</v>
      </c>
      <c r="CJ18" s="2">
        <v>0</v>
      </c>
      <c r="CK18" s="2">
        <v>0</v>
      </c>
      <c r="CL18" s="2">
        <v>0</v>
      </c>
      <c r="CM18" s="2">
        <v>0</v>
      </c>
      <c r="CN18" s="2">
        <v>0</v>
      </c>
      <c r="CO18" s="2">
        <v>0</v>
      </c>
      <c r="CP18" s="2">
        <v>0</v>
      </c>
      <c r="CQ18" s="2">
        <v>0</v>
      </c>
      <c r="CR18" s="2">
        <v>0</v>
      </c>
      <c r="CS18" s="2">
        <v>0</v>
      </c>
      <c r="CT18" s="2">
        <v>0</v>
      </c>
      <c r="CU18" s="2" t="s">
        <v>137</v>
      </c>
    </row>
    <row r="19" spans="1:99" s="2" customFormat="1" x14ac:dyDescent="0.25">
      <c r="A19" s="2" t="s">
        <v>226</v>
      </c>
      <c r="B19" s="2" t="s">
        <v>214</v>
      </c>
      <c r="C19" s="2" t="s">
        <v>227</v>
      </c>
      <c r="D19" s="2">
        <v>1910</v>
      </c>
      <c r="E19" s="2">
        <f t="shared" si="0"/>
        <v>105</v>
      </c>
      <c r="F19" s="2">
        <v>23</v>
      </c>
      <c r="G19" s="2">
        <v>31</v>
      </c>
      <c r="H19" s="2">
        <v>3800</v>
      </c>
      <c r="I19" s="2">
        <v>13250</v>
      </c>
      <c r="J19" s="2">
        <v>6600</v>
      </c>
      <c r="K19" s="2">
        <v>13250</v>
      </c>
      <c r="L19" s="2">
        <f t="shared" si="1"/>
        <v>577168675</v>
      </c>
      <c r="M19" s="2">
        <v>594</v>
      </c>
      <c r="N19" s="2">
        <f t="shared" si="2"/>
        <v>25874640</v>
      </c>
      <c r="O19" s="2">
        <f t="shared" si="3"/>
        <v>0.92812500000000009</v>
      </c>
      <c r="P19" s="2">
        <f t="shared" si="4"/>
        <v>2403834.84</v>
      </c>
      <c r="Q19" s="2">
        <f t="shared" si="5"/>
        <v>2.40383484</v>
      </c>
      <c r="R19" s="2">
        <v>2916</v>
      </c>
      <c r="S19" s="2">
        <f t="shared" si="6"/>
        <v>7552.4108399999996</v>
      </c>
      <c r="T19" s="2">
        <f t="shared" si="7"/>
        <v>1866240</v>
      </c>
      <c r="U19" s="2">
        <f t="shared" si="8"/>
        <v>81298080000</v>
      </c>
      <c r="W19" s="2">
        <f t="shared" si="9"/>
        <v>0</v>
      </c>
      <c r="X19" s="2">
        <f t="shared" si="10"/>
        <v>0</v>
      </c>
      <c r="Y19" s="2">
        <f t="shared" si="11"/>
        <v>0</v>
      </c>
      <c r="Z19" s="2">
        <f t="shared" si="12"/>
        <v>22.306346097955373</v>
      </c>
      <c r="AA19" s="2">
        <f t="shared" si="13"/>
        <v>0</v>
      </c>
      <c r="AB19" s="2">
        <f t="shared" si="14"/>
        <v>2.9095234040811357</v>
      </c>
      <c r="AC19" s="2">
        <v>23</v>
      </c>
      <c r="AD19" s="2">
        <f t="shared" si="15"/>
        <v>0.96984113469371191</v>
      </c>
      <c r="AE19" s="2" t="s">
        <v>133</v>
      </c>
      <c r="AF19" s="2">
        <f t="shared" si="16"/>
        <v>3141.818181818182</v>
      </c>
      <c r="AG19" s="2">
        <f t="shared" si="17"/>
        <v>0.38863036163666448</v>
      </c>
      <c r="AH19" s="2">
        <f t="shared" si="18"/>
        <v>0.29527629146804163</v>
      </c>
      <c r="AI19" s="2">
        <f t="shared" si="19"/>
        <v>287495340</v>
      </c>
      <c r="AJ19" s="2">
        <f t="shared" si="20"/>
        <v>8140968</v>
      </c>
      <c r="AK19" s="2">
        <f t="shared" si="21"/>
        <v>8.1409680000000009</v>
      </c>
      <c r="AL19" s="2" t="s">
        <v>133</v>
      </c>
      <c r="AM19" s="2" t="s">
        <v>133</v>
      </c>
      <c r="AN19" s="2" t="s">
        <v>133</v>
      </c>
      <c r="AO19" s="2" t="s">
        <v>133</v>
      </c>
      <c r="AP19" s="2" t="s">
        <v>133</v>
      </c>
      <c r="AQ19" s="2" t="s">
        <v>133</v>
      </c>
      <c r="AR19" s="2" t="s">
        <v>133</v>
      </c>
      <c r="AS19" s="2">
        <v>0</v>
      </c>
      <c r="AT19" s="2" t="s">
        <v>133</v>
      </c>
      <c r="AU19" s="2" t="s">
        <v>133</v>
      </c>
      <c r="AV19" s="2">
        <v>0</v>
      </c>
      <c r="AW19" s="2">
        <v>0</v>
      </c>
      <c r="AX19" s="2">
        <v>0</v>
      </c>
      <c r="AY19" s="2">
        <v>0</v>
      </c>
      <c r="AZ19" s="2">
        <v>0</v>
      </c>
      <c r="BA19" s="2">
        <v>0</v>
      </c>
      <c r="BB19" s="2">
        <v>0</v>
      </c>
      <c r="BC19" s="2">
        <v>0</v>
      </c>
      <c r="BD19" s="2">
        <v>0</v>
      </c>
      <c r="BE19" s="2">
        <v>0</v>
      </c>
      <c r="BF19" s="2">
        <v>0</v>
      </c>
      <c r="BG19" s="2">
        <v>0</v>
      </c>
      <c r="BH19" s="2">
        <v>0</v>
      </c>
      <c r="BI19" s="2">
        <v>0</v>
      </c>
      <c r="BJ19" s="2">
        <v>0</v>
      </c>
      <c r="BK19" s="2">
        <v>0</v>
      </c>
      <c r="BL19" s="2">
        <v>0</v>
      </c>
      <c r="BM19" s="2">
        <v>0</v>
      </c>
      <c r="BN19" s="2">
        <v>0</v>
      </c>
      <c r="BO19" s="2">
        <v>0</v>
      </c>
      <c r="BP19" s="2">
        <v>0</v>
      </c>
      <c r="BQ19" s="2">
        <v>0</v>
      </c>
      <c r="BR19" s="2">
        <v>0</v>
      </c>
      <c r="BS19" s="2">
        <v>0</v>
      </c>
      <c r="BT19" s="2">
        <v>0</v>
      </c>
      <c r="BU19" s="2">
        <v>0</v>
      </c>
      <c r="BV19" s="2">
        <v>0</v>
      </c>
      <c r="BW19" s="2">
        <v>0</v>
      </c>
      <c r="BX19" s="2">
        <v>0</v>
      </c>
      <c r="BY19" s="2">
        <v>0</v>
      </c>
      <c r="BZ19" s="2">
        <v>0</v>
      </c>
      <c r="CA19" s="2">
        <v>0</v>
      </c>
      <c r="CB19" s="2">
        <v>0</v>
      </c>
      <c r="CC19" s="2">
        <v>0</v>
      </c>
      <c r="CD19" s="2">
        <v>0</v>
      </c>
      <c r="CE19" s="2">
        <v>0</v>
      </c>
      <c r="CF19" s="2">
        <v>0</v>
      </c>
      <c r="CG19" s="2">
        <v>0</v>
      </c>
      <c r="CH19" s="2">
        <v>0</v>
      </c>
      <c r="CI19" s="2">
        <v>0</v>
      </c>
      <c r="CJ19" s="2">
        <v>0</v>
      </c>
      <c r="CK19" s="2">
        <v>0</v>
      </c>
      <c r="CL19" s="2">
        <v>0</v>
      </c>
      <c r="CM19" s="2">
        <v>0</v>
      </c>
      <c r="CN19" s="2">
        <v>0</v>
      </c>
      <c r="CO19" s="2">
        <v>0</v>
      </c>
      <c r="CP19" s="2">
        <v>0</v>
      </c>
      <c r="CQ19" s="2">
        <v>0</v>
      </c>
      <c r="CR19" s="2">
        <v>0</v>
      </c>
      <c r="CS19" s="2">
        <v>0</v>
      </c>
      <c r="CT19" s="2">
        <v>0</v>
      </c>
      <c r="CU19" s="2" t="s">
        <v>137</v>
      </c>
    </row>
    <row r="20" spans="1:99" s="2" customFormat="1" x14ac:dyDescent="0.25">
      <c r="A20" s="2" t="s">
        <v>228</v>
      </c>
      <c r="B20" s="2" t="s">
        <v>214</v>
      </c>
      <c r="C20" s="2" t="s">
        <v>229</v>
      </c>
      <c r="D20" s="2">
        <v>1915</v>
      </c>
      <c r="E20" s="2">
        <f t="shared" si="0"/>
        <v>100</v>
      </c>
      <c r="F20" s="2">
        <v>24</v>
      </c>
      <c r="G20" s="2">
        <v>43</v>
      </c>
      <c r="H20" s="2">
        <v>3700</v>
      </c>
      <c r="I20" s="2">
        <v>5540</v>
      </c>
      <c r="J20" s="2">
        <v>2900</v>
      </c>
      <c r="K20" s="2">
        <v>5540</v>
      </c>
      <c r="L20" s="2">
        <f t="shared" si="1"/>
        <v>241321846</v>
      </c>
      <c r="M20" s="2">
        <v>295</v>
      </c>
      <c r="N20" s="2">
        <f t="shared" si="2"/>
        <v>12850200</v>
      </c>
      <c r="O20" s="2">
        <f t="shared" si="3"/>
        <v>0.4609375</v>
      </c>
      <c r="P20" s="2">
        <f t="shared" si="4"/>
        <v>1193823.7</v>
      </c>
      <c r="Q20" s="2">
        <f t="shared" si="5"/>
        <v>1.1938237</v>
      </c>
      <c r="R20" s="2">
        <v>2784</v>
      </c>
      <c r="S20" s="2">
        <f t="shared" si="6"/>
        <v>7210.5321599999997</v>
      </c>
      <c r="T20" s="2">
        <f t="shared" si="7"/>
        <v>1781760</v>
      </c>
      <c r="U20" s="2">
        <f t="shared" si="8"/>
        <v>77617920000</v>
      </c>
      <c r="W20" s="2">
        <f t="shared" si="9"/>
        <v>0</v>
      </c>
      <c r="X20" s="2">
        <f t="shared" si="10"/>
        <v>0</v>
      </c>
      <c r="Y20" s="2">
        <f t="shared" si="11"/>
        <v>0</v>
      </c>
      <c r="Z20" s="2">
        <f t="shared" si="12"/>
        <v>18.779617904779691</v>
      </c>
      <c r="AA20" s="2">
        <f t="shared" si="13"/>
        <v>0</v>
      </c>
      <c r="AB20" s="2">
        <f t="shared" si="14"/>
        <v>2.3474522380974614</v>
      </c>
      <c r="AC20" s="2">
        <v>24</v>
      </c>
      <c r="AD20" s="2">
        <f t="shared" si="15"/>
        <v>0.78248407936582043</v>
      </c>
      <c r="AE20" s="2" t="s">
        <v>133</v>
      </c>
      <c r="AF20" s="2">
        <f t="shared" si="16"/>
        <v>6039.8644067796613</v>
      </c>
      <c r="AG20" s="2">
        <f t="shared" si="17"/>
        <v>0.46427709318549198</v>
      </c>
      <c r="AH20" s="2">
        <f t="shared" si="18"/>
        <v>0.3337414022339934</v>
      </c>
      <c r="AI20" s="2">
        <f t="shared" si="19"/>
        <v>126323710</v>
      </c>
      <c r="AJ20" s="2">
        <f t="shared" si="20"/>
        <v>3577092</v>
      </c>
      <c r="AK20" s="2">
        <f t="shared" si="21"/>
        <v>3.5770919999999999</v>
      </c>
      <c r="AL20" s="2" t="s">
        <v>133</v>
      </c>
      <c r="AM20" s="2" t="s">
        <v>133</v>
      </c>
      <c r="AN20" s="2" t="s">
        <v>133</v>
      </c>
      <c r="AO20" s="2" t="s">
        <v>133</v>
      </c>
      <c r="AP20" s="2" t="s">
        <v>133</v>
      </c>
      <c r="AQ20" s="2" t="s">
        <v>133</v>
      </c>
      <c r="AR20" s="2" t="s">
        <v>133</v>
      </c>
      <c r="AS20" s="2">
        <v>0</v>
      </c>
      <c r="AT20" s="2" t="s">
        <v>133</v>
      </c>
      <c r="AU20" s="2" t="s">
        <v>133</v>
      </c>
      <c r="AV20" s="2">
        <v>0</v>
      </c>
      <c r="AW20" s="2">
        <v>0</v>
      </c>
      <c r="AX20" s="2">
        <v>0</v>
      </c>
      <c r="AY20" s="2">
        <v>0</v>
      </c>
      <c r="AZ20" s="2">
        <v>0</v>
      </c>
      <c r="BA20" s="2">
        <v>0</v>
      </c>
      <c r="BB20" s="2">
        <v>0</v>
      </c>
      <c r="BC20" s="2">
        <v>0</v>
      </c>
      <c r="BD20" s="2">
        <v>0</v>
      </c>
      <c r="BE20" s="2">
        <v>0</v>
      </c>
      <c r="BF20" s="2">
        <v>0</v>
      </c>
      <c r="BG20" s="2">
        <v>0</v>
      </c>
      <c r="BH20" s="2">
        <v>0</v>
      </c>
      <c r="BI20" s="2">
        <v>0</v>
      </c>
      <c r="BJ20" s="2">
        <v>0</v>
      </c>
      <c r="BK20" s="2">
        <v>0</v>
      </c>
      <c r="BL20" s="2">
        <v>0</v>
      </c>
      <c r="BM20" s="2">
        <v>0</v>
      </c>
      <c r="BN20" s="2">
        <v>0</v>
      </c>
      <c r="BO20" s="2">
        <v>0</v>
      </c>
      <c r="BP20" s="2">
        <v>0</v>
      </c>
      <c r="BQ20" s="2">
        <v>0</v>
      </c>
      <c r="BR20" s="2">
        <v>0</v>
      </c>
      <c r="BS20" s="2">
        <v>0</v>
      </c>
      <c r="BT20" s="2">
        <v>0</v>
      </c>
      <c r="BU20" s="2">
        <v>0</v>
      </c>
      <c r="BV20" s="2">
        <v>0</v>
      </c>
      <c r="BW20" s="2">
        <v>0</v>
      </c>
      <c r="BX20" s="2">
        <v>0</v>
      </c>
      <c r="BY20" s="2">
        <v>0</v>
      </c>
      <c r="BZ20" s="2">
        <v>0</v>
      </c>
      <c r="CA20" s="2">
        <v>0</v>
      </c>
      <c r="CB20" s="2">
        <v>0</v>
      </c>
      <c r="CC20" s="2">
        <v>0</v>
      </c>
      <c r="CD20" s="2">
        <v>0</v>
      </c>
      <c r="CE20" s="2">
        <v>0</v>
      </c>
      <c r="CF20" s="2">
        <v>0</v>
      </c>
      <c r="CG20" s="2">
        <v>0</v>
      </c>
      <c r="CH20" s="2">
        <v>0</v>
      </c>
      <c r="CI20" s="2">
        <v>0</v>
      </c>
      <c r="CJ20" s="2">
        <v>0</v>
      </c>
      <c r="CK20" s="2">
        <v>0</v>
      </c>
      <c r="CL20" s="2">
        <v>0</v>
      </c>
      <c r="CM20" s="2">
        <v>0</v>
      </c>
      <c r="CN20" s="2">
        <v>0</v>
      </c>
      <c r="CO20" s="2">
        <v>0</v>
      </c>
      <c r="CP20" s="2">
        <v>0</v>
      </c>
      <c r="CQ20" s="2">
        <v>0</v>
      </c>
      <c r="CR20" s="2">
        <v>0</v>
      </c>
      <c r="CS20" s="2">
        <v>0</v>
      </c>
      <c r="CT20" s="2">
        <v>0</v>
      </c>
      <c r="CU20" s="2" t="s">
        <v>137</v>
      </c>
    </row>
    <row r="21" spans="1:99" s="2" customFormat="1" x14ac:dyDescent="0.25">
      <c r="A21" s="2" t="s">
        <v>230</v>
      </c>
      <c r="B21" s="2" t="s">
        <v>214</v>
      </c>
      <c r="C21" s="2" t="s">
        <v>231</v>
      </c>
      <c r="D21" s="2">
        <v>1917</v>
      </c>
      <c r="E21" s="2">
        <f t="shared" si="0"/>
        <v>98</v>
      </c>
      <c r="F21" s="2">
        <v>23</v>
      </c>
      <c r="G21" s="2">
        <v>32</v>
      </c>
      <c r="H21" s="2">
        <v>3600</v>
      </c>
      <c r="I21" s="2">
        <v>6370</v>
      </c>
      <c r="J21" s="2">
        <v>4400</v>
      </c>
      <c r="K21" s="2">
        <v>6370</v>
      </c>
      <c r="L21" s="2">
        <f t="shared" si="1"/>
        <v>277476563</v>
      </c>
      <c r="M21" s="2">
        <v>433</v>
      </c>
      <c r="N21" s="2">
        <f t="shared" si="2"/>
        <v>18861480</v>
      </c>
      <c r="O21" s="2">
        <f t="shared" si="3"/>
        <v>0.67656250000000007</v>
      </c>
      <c r="P21" s="2">
        <f t="shared" si="4"/>
        <v>1752290.3800000001</v>
      </c>
      <c r="Q21" s="2">
        <f t="shared" si="5"/>
        <v>1.75229038</v>
      </c>
      <c r="R21" s="2">
        <v>2657</v>
      </c>
      <c r="S21" s="2">
        <f t="shared" si="6"/>
        <v>6881.6034299999992</v>
      </c>
      <c r="T21" s="2">
        <f t="shared" si="7"/>
        <v>1700480</v>
      </c>
      <c r="U21" s="2">
        <f t="shared" si="8"/>
        <v>74077160000</v>
      </c>
      <c r="W21" s="2">
        <f t="shared" si="9"/>
        <v>0</v>
      </c>
      <c r="X21" s="2">
        <f t="shared" si="10"/>
        <v>0</v>
      </c>
      <c r="Y21" s="2">
        <f t="shared" si="11"/>
        <v>0</v>
      </c>
      <c r="Z21" s="2">
        <f t="shared" si="12"/>
        <v>14.71128262469329</v>
      </c>
      <c r="AA21" s="2">
        <f t="shared" si="13"/>
        <v>0</v>
      </c>
      <c r="AB21" s="2">
        <f t="shared" si="14"/>
        <v>1.9188629510469508</v>
      </c>
      <c r="AC21" s="2">
        <v>23</v>
      </c>
      <c r="AD21" s="2">
        <f t="shared" si="15"/>
        <v>0.6396209836823169</v>
      </c>
      <c r="AE21" s="2" t="s">
        <v>133</v>
      </c>
      <c r="AF21" s="2">
        <f t="shared" si="16"/>
        <v>3927.205542725173</v>
      </c>
      <c r="AG21" s="2">
        <f t="shared" si="17"/>
        <v>0.30019821372646421</v>
      </c>
      <c r="AH21" s="2">
        <f t="shared" si="18"/>
        <v>0.32286523789308597</v>
      </c>
      <c r="AI21" s="2">
        <f t="shared" si="19"/>
        <v>191663560</v>
      </c>
      <c r="AJ21" s="2">
        <f t="shared" si="20"/>
        <v>5427312</v>
      </c>
      <c r="AK21" s="2">
        <f t="shared" si="21"/>
        <v>5.4273119999999997</v>
      </c>
      <c r="AL21" s="2" t="s">
        <v>133</v>
      </c>
      <c r="AM21" s="2" t="s">
        <v>133</v>
      </c>
      <c r="AN21" s="2" t="s">
        <v>133</v>
      </c>
      <c r="AO21" s="2" t="s">
        <v>133</v>
      </c>
      <c r="AP21" s="2" t="s">
        <v>133</v>
      </c>
      <c r="AQ21" s="2" t="s">
        <v>133</v>
      </c>
      <c r="AR21" s="2" t="s">
        <v>133</v>
      </c>
      <c r="AS21" s="2">
        <v>0</v>
      </c>
      <c r="AT21" s="2" t="s">
        <v>133</v>
      </c>
      <c r="AU21" s="2" t="s">
        <v>133</v>
      </c>
      <c r="AV21" s="2">
        <v>0</v>
      </c>
      <c r="AW21" s="2">
        <v>0</v>
      </c>
      <c r="AX21" s="2">
        <v>0</v>
      </c>
      <c r="AY21" s="2">
        <v>0</v>
      </c>
      <c r="AZ21" s="2">
        <v>0</v>
      </c>
      <c r="BA21" s="2">
        <v>0</v>
      </c>
      <c r="BB21" s="2">
        <v>0</v>
      </c>
      <c r="BC21" s="2">
        <v>0</v>
      </c>
      <c r="BD21" s="2">
        <v>0</v>
      </c>
      <c r="BE21" s="2">
        <v>0</v>
      </c>
      <c r="BF21" s="2">
        <v>0</v>
      </c>
      <c r="BG21" s="2">
        <v>0</v>
      </c>
      <c r="BH21" s="2">
        <v>0</v>
      </c>
      <c r="BI21" s="2">
        <v>0</v>
      </c>
      <c r="BJ21" s="2">
        <v>0</v>
      </c>
      <c r="BK21" s="2">
        <v>0</v>
      </c>
      <c r="BL21" s="2">
        <v>0</v>
      </c>
      <c r="BM21" s="2">
        <v>0</v>
      </c>
      <c r="BN21" s="2">
        <v>0</v>
      </c>
      <c r="BO21" s="2">
        <v>0</v>
      </c>
      <c r="BP21" s="2">
        <v>0</v>
      </c>
      <c r="BQ21" s="2">
        <v>0</v>
      </c>
      <c r="BR21" s="2">
        <v>0</v>
      </c>
      <c r="BS21" s="2">
        <v>0</v>
      </c>
      <c r="BT21" s="2">
        <v>0</v>
      </c>
      <c r="BU21" s="2">
        <v>0</v>
      </c>
      <c r="BV21" s="2">
        <v>0</v>
      </c>
      <c r="BW21" s="2">
        <v>0</v>
      </c>
      <c r="BX21" s="2">
        <v>0</v>
      </c>
      <c r="BY21" s="2">
        <v>0</v>
      </c>
      <c r="BZ21" s="2">
        <v>0</v>
      </c>
      <c r="CA21" s="2">
        <v>0</v>
      </c>
      <c r="CB21" s="2">
        <v>0</v>
      </c>
      <c r="CC21" s="2">
        <v>0</v>
      </c>
      <c r="CD21" s="2">
        <v>0</v>
      </c>
      <c r="CE21" s="2">
        <v>0</v>
      </c>
      <c r="CF21" s="2">
        <v>0</v>
      </c>
      <c r="CG21" s="2">
        <v>0</v>
      </c>
      <c r="CH21" s="2">
        <v>0</v>
      </c>
      <c r="CI21" s="2">
        <v>0</v>
      </c>
      <c r="CJ21" s="2">
        <v>0</v>
      </c>
      <c r="CK21" s="2">
        <v>0</v>
      </c>
      <c r="CL21" s="2">
        <v>0</v>
      </c>
      <c r="CM21" s="2">
        <v>0</v>
      </c>
      <c r="CN21" s="2">
        <v>0</v>
      </c>
      <c r="CO21" s="2">
        <v>0</v>
      </c>
      <c r="CP21" s="2">
        <v>0</v>
      </c>
      <c r="CQ21" s="2">
        <v>0</v>
      </c>
      <c r="CR21" s="2">
        <v>0</v>
      </c>
      <c r="CS21" s="2">
        <v>0</v>
      </c>
      <c r="CT21" s="2">
        <v>0</v>
      </c>
      <c r="CU21" s="2" t="s">
        <v>137</v>
      </c>
    </row>
    <row r="22" spans="1:99" s="2" customFormat="1" x14ac:dyDescent="0.25">
      <c r="A22" s="2" t="s">
        <v>232</v>
      </c>
      <c r="B22" s="2" t="s">
        <v>233</v>
      </c>
      <c r="C22" s="2" t="s">
        <v>234</v>
      </c>
      <c r="D22" s="2">
        <v>1966</v>
      </c>
      <c r="E22" s="2">
        <f t="shared" si="0"/>
        <v>49</v>
      </c>
      <c r="F22" s="2">
        <v>109</v>
      </c>
      <c r="G22" s="2">
        <v>157</v>
      </c>
      <c r="H22" s="2">
        <v>520000</v>
      </c>
      <c r="I22" s="2">
        <v>2082000</v>
      </c>
      <c r="J22" s="2">
        <v>869000</v>
      </c>
      <c r="K22" s="2">
        <v>2082000</v>
      </c>
      <c r="L22" s="2">
        <f t="shared" si="1"/>
        <v>90691711800</v>
      </c>
      <c r="M22" s="2">
        <v>57920</v>
      </c>
      <c r="N22" s="2">
        <f t="shared" si="2"/>
        <v>2522995200</v>
      </c>
      <c r="O22" s="2">
        <f t="shared" si="3"/>
        <v>90.5</v>
      </c>
      <c r="P22" s="2">
        <f t="shared" si="4"/>
        <v>234394131.20000002</v>
      </c>
      <c r="Q22" s="2">
        <f t="shared" si="5"/>
        <v>234.3941312</v>
      </c>
      <c r="R22" s="2">
        <v>17598</v>
      </c>
      <c r="S22" s="2">
        <f t="shared" si="6"/>
        <v>45578.64402</v>
      </c>
      <c r="T22" s="2">
        <f t="shared" si="7"/>
        <v>11262720</v>
      </c>
      <c r="U22" s="2">
        <f t="shared" si="8"/>
        <v>490632240000</v>
      </c>
      <c r="V22" s="2">
        <v>3702350.2557000001</v>
      </c>
      <c r="W22" s="2">
        <f t="shared" si="9"/>
        <v>1128.47635793736</v>
      </c>
      <c r="X22" s="2">
        <f t="shared" si="10"/>
        <v>701.20292432804581</v>
      </c>
      <c r="Y22" s="2">
        <f t="shared" si="11"/>
        <v>20.792848499486084</v>
      </c>
      <c r="Z22" s="2">
        <f t="shared" si="12"/>
        <v>35.946050075719526</v>
      </c>
      <c r="AA22" s="2">
        <f t="shared" si="13"/>
        <v>1.052787152090507</v>
      </c>
      <c r="AB22" s="2">
        <f t="shared" si="14"/>
        <v>0.98934082777209709</v>
      </c>
      <c r="AC22" s="2">
        <v>109</v>
      </c>
      <c r="AD22" s="2">
        <f t="shared" si="15"/>
        <v>0.32978027592403236</v>
      </c>
      <c r="AE22" s="2">
        <v>1799.45</v>
      </c>
      <c r="AF22" s="2">
        <f t="shared" si="16"/>
        <v>194.45303867403314</v>
      </c>
      <c r="AG22" s="2">
        <f t="shared" si="17"/>
        <v>6.3421777738148236E-2</v>
      </c>
      <c r="AH22" s="2">
        <f t="shared" si="18"/>
        <v>0.21867283981369356</v>
      </c>
      <c r="AI22" s="2">
        <f t="shared" si="19"/>
        <v>37853553100</v>
      </c>
      <c r="AJ22" s="2">
        <f t="shared" si="20"/>
        <v>1071894120</v>
      </c>
      <c r="AK22" s="2">
        <f t="shared" si="21"/>
        <v>1071.8941199999999</v>
      </c>
      <c r="AL22" s="2" t="s">
        <v>235</v>
      </c>
      <c r="AM22" s="2" t="s">
        <v>133</v>
      </c>
      <c r="AN22" s="2" t="s">
        <v>236</v>
      </c>
      <c r="AO22" s="2" t="s">
        <v>237</v>
      </c>
      <c r="AP22" s="2" t="s">
        <v>238</v>
      </c>
      <c r="AQ22" s="2" t="s">
        <v>239</v>
      </c>
      <c r="AR22" s="2" t="s">
        <v>240</v>
      </c>
      <c r="AS22" s="2">
        <v>2</v>
      </c>
      <c r="AT22" s="2" t="s">
        <v>241</v>
      </c>
      <c r="AU22" s="2" t="s">
        <v>242</v>
      </c>
      <c r="AV22" s="2">
        <v>9</v>
      </c>
      <c r="AW22" s="5">
        <v>63</v>
      </c>
      <c r="AX22" s="5">
        <v>36</v>
      </c>
      <c r="AY22" s="5">
        <v>1</v>
      </c>
      <c r="AZ22" s="5">
        <v>0.6</v>
      </c>
      <c r="BA22" s="5">
        <v>2.2000000000000002</v>
      </c>
      <c r="BB22" s="5">
        <v>0.9</v>
      </c>
      <c r="BC22" s="5">
        <v>1.7</v>
      </c>
      <c r="BD22" s="5">
        <v>0.4</v>
      </c>
      <c r="BE22" s="5">
        <v>1</v>
      </c>
      <c r="BF22" s="5">
        <v>18.2</v>
      </c>
      <c r="BG22" s="5">
        <v>1.2</v>
      </c>
      <c r="BH22" s="5">
        <v>2.8</v>
      </c>
      <c r="BI22" s="2">
        <v>0</v>
      </c>
      <c r="BJ22" s="2">
        <v>0</v>
      </c>
      <c r="BK22" s="5">
        <v>34.200000000000003</v>
      </c>
      <c r="BL22" s="5">
        <v>36.1</v>
      </c>
      <c r="BM22" s="2">
        <v>0</v>
      </c>
      <c r="BN22" s="5">
        <v>0.8</v>
      </c>
      <c r="BO22" s="5">
        <v>90088</v>
      </c>
      <c r="BP22" s="5">
        <v>28822</v>
      </c>
      <c r="BQ22" s="5">
        <v>82</v>
      </c>
      <c r="BR22" s="5">
        <v>26</v>
      </c>
      <c r="BS22" s="5">
        <v>0.17</v>
      </c>
      <c r="BT22" s="5">
        <v>0.06</v>
      </c>
      <c r="BU22" s="5">
        <v>138033</v>
      </c>
      <c r="BV22" s="5">
        <v>125</v>
      </c>
      <c r="BW22" s="5">
        <v>0.27</v>
      </c>
      <c r="BX22" s="5">
        <v>1700286</v>
      </c>
      <c r="BY22" s="5">
        <v>102506</v>
      </c>
      <c r="BZ22" s="5">
        <v>1540</v>
      </c>
      <c r="CA22" s="5">
        <v>93</v>
      </c>
      <c r="CB22" s="5">
        <v>1.05</v>
      </c>
      <c r="CC22" s="5">
        <v>7.0000000000000007E-2</v>
      </c>
      <c r="CD22" s="5">
        <v>6</v>
      </c>
      <c r="CE22" s="5">
        <v>11</v>
      </c>
      <c r="CF22" s="5">
        <v>72</v>
      </c>
      <c r="CG22" s="5">
        <v>43</v>
      </c>
      <c r="CH22" s="5">
        <v>12</v>
      </c>
      <c r="CI22" s="5">
        <v>2</v>
      </c>
      <c r="CJ22" s="5">
        <v>5</v>
      </c>
      <c r="CK22" s="2">
        <v>0</v>
      </c>
      <c r="CL22" s="5">
        <v>1</v>
      </c>
      <c r="CM22" s="2">
        <v>0</v>
      </c>
      <c r="CN22" s="2">
        <v>0</v>
      </c>
      <c r="CO22" s="2">
        <v>0</v>
      </c>
      <c r="CP22" s="2">
        <v>0</v>
      </c>
      <c r="CQ22" s="5">
        <v>7</v>
      </c>
      <c r="CR22" s="5">
        <v>41</v>
      </c>
      <c r="CS22" s="5">
        <v>0.93959999999999999</v>
      </c>
      <c r="CT22" s="5">
        <v>0.83386000000000005</v>
      </c>
      <c r="CU22" s="2" t="s">
        <v>137</v>
      </c>
    </row>
    <row r="23" spans="1:99" s="2" customFormat="1" x14ac:dyDescent="0.25">
      <c r="A23" s="2" t="s">
        <v>243</v>
      </c>
      <c r="B23" s="2" t="s">
        <v>214</v>
      </c>
      <c r="C23" s="2" t="s">
        <v>244</v>
      </c>
      <c r="D23" s="2">
        <v>1970</v>
      </c>
      <c r="E23" s="2">
        <f t="shared" si="0"/>
        <v>45</v>
      </c>
      <c r="F23" s="2">
        <v>23</v>
      </c>
      <c r="G23" s="2">
        <v>23</v>
      </c>
      <c r="H23" s="2">
        <v>14000</v>
      </c>
      <c r="I23" s="2">
        <v>62400</v>
      </c>
      <c r="J23" s="2">
        <v>41404</v>
      </c>
      <c r="K23" s="2">
        <v>62400</v>
      </c>
      <c r="L23" s="2">
        <f t="shared" si="1"/>
        <v>2718137760</v>
      </c>
      <c r="M23" s="2">
        <v>3764</v>
      </c>
      <c r="N23" s="2">
        <f t="shared" si="2"/>
        <v>163959840</v>
      </c>
      <c r="O23" s="2">
        <f t="shared" si="3"/>
        <v>5.8812500000000005</v>
      </c>
      <c r="P23" s="2">
        <f t="shared" si="4"/>
        <v>15232381.040000001</v>
      </c>
      <c r="Q23" s="2">
        <f t="shared" si="5"/>
        <v>15.23238104</v>
      </c>
      <c r="R23" s="2">
        <v>9183</v>
      </c>
      <c r="S23" s="2">
        <f t="shared" si="6"/>
        <v>23783.878169999996</v>
      </c>
      <c r="T23" s="2">
        <f t="shared" si="7"/>
        <v>5877120</v>
      </c>
      <c r="U23" s="2">
        <f t="shared" si="8"/>
        <v>256022040000</v>
      </c>
      <c r="W23" s="2">
        <f t="shared" si="9"/>
        <v>0</v>
      </c>
      <c r="X23" s="2">
        <f t="shared" si="10"/>
        <v>0</v>
      </c>
      <c r="Y23" s="2">
        <f t="shared" si="11"/>
        <v>0</v>
      </c>
      <c r="Z23" s="2">
        <f t="shared" si="12"/>
        <v>16.578070337224041</v>
      </c>
      <c r="AA23" s="2">
        <f t="shared" si="13"/>
        <v>0</v>
      </c>
      <c r="AB23" s="2">
        <f t="shared" si="14"/>
        <v>2.1623570005074835</v>
      </c>
      <c r="AC23" s="2">
        <v>23</v>
      </c>
      <c r="AD23" s="2">
        <f t="shared" si="15"/>
        <v>0.7207856668358279</v>
      </c>
      <c r="AE23" s="2" t="s">
        <v>133</v>
      </c>
      <c r="AF23" s="2">
        <f t="shared" si="16"/>
        <v>1561.4027630180658</v>
      </c>
      <c r="AG23" s="2">
        <f t="shared" si="17"/>
        <v>0.11473890039067038</v>
      </c>
      <c r="AH23" s="2">
        <f t="shared" si="18"/>
        <v>0.29825888027074915</v>
      </c>
      <c r="AI23" s="2">
        <f t="shared" si="19"/>
        <v>1803554099.6000001</v>
      </c>
      <c r="AJ23" s="2">
        <f t="shared" si="20"/>
        <v>51071005.920000002</v>
      </c>
      <c r="AK23" s="2">
        <f t="shared" si="21"/>
        <v>51.071005920000005</v>
      </c>
      <c r="AL23" s="2" t="s">
        <v>133</v>
      </c>
      <c r="AM23" s="2" t="s">
        <v>133</v>
      </c>
      <c r="AN23" s="2" t="s">
        <v>133</v>
      </c>
      <c r="AO23" s="2" t="s">
        <v>133</v>
      </c>
      <c r="AP23" s="2" t="s">
        <v>133</v>
      </c>
      <c r="AQ23" s="2" t="s">
        <v>133</v>
      </c>
      <c r="AR23" s="2" t="s">
        <v>133</v>
      </c>
      <c r="AS23" s="2">
        <v>0</v>
      </c>
      <c r="AT23" s="2" t="s">
        <v>133</v>
      </c>
      <c r="AU23" s="2" t="s">
        <v>133</v>
      </c>
      <c r="AV23" s="2">
        <v>0</v>
      </c>
      <c r="AW23" s="2">
        <v>0</v>
      </c>
      <c r="AX23" s="2">
        <v>0</v>
      </c>
      <c r="AY23" s="2">
        <v>0</v>
      </c>
      <c r="AZ23" s="2">
        <v>0</v>
      </c>
      <c r="BA23" s="2">
        <v>0</v>
      </c>
      <c r="BB23" s="2">
        <v>0</v>
      </c>
      <c r="BC23" s="2">
        <v>0</v>
      </c>
      <c r="BD23" s="2">
        <v>0</v>
      </c>
      <c r="BE23" s="2">
        <v>0</v>
      </c>
      <c r="BF23" s="2">
        <v>0</v>
      </c>
      <c r="BG23" s="2">
        <v>0</v>
      </c>
      <c r="BH23" s="2">
        <v>0</v>
      </c>
      <c r="BI23" s="2">
        <v>0</v>
      </c>
      <c r="BJ23" s="2">
        <v>0</v>
      </c>
      <c r="BK23" s="2">
        <v>0</v>
      </c>
      <c r="BL23" s="2">
        <v>0</v>
      </c>
      <c r="BM23" s="2">
        <v>0</v>
      </c>
      <c r="BN23" s="2">
        <v>0</v>
      </c>
      <c r="BO23" s="2">
        <v>0</v>
      </c>
      <c r="BP23" s="2">
        <v>0</v>
      </c>
      <c r="BQ23" s="2">
        <v>0</v>
      </c>
      <c r="BR23" s="2">
        <v>0</v>
      </c>
      <c r="BS23" s="2">
        <v>0</v>
      </c>
      <c r="BT23" s="2">
        <v>0</v>
      </c>
      <c r="BU23" s="2">
        <v>0</v>
      </c>
      <c r="BV23" s="2">
        <v>0</v>
      </c>
      <c r="BW23" s="2">
        <v>0</v>
      </c>
      <c r="BX23" s="2">
        <v>0</v>
      </c>
      <c r="BY23" s="2">
        <v>0</v>
      </c>
      <c r="BZ23" s="2">
        <v>0</v>
      </c>
      <c r="CA23" s="2">
        <v>0</v>
      </c>
      <c r="CB23" s="2">
        <v>0</v>
      </c>
      <c r="CC23" s="2">
        <v>0</v>
      </c>
      <c r="CD23" s="2">
        <v>0</v>
      </c>
      <c r="CE23" s="2">
        <v>0</v>
      </c>
      <c r="CF23" s="2">
        <v>0</v>
      </c>
      <c r="CG23" s="2">
        <v>0</v>
      </c>
      <c r="CH23" s="2">
        <v>0</v>
      </c>
      <c r="CI23" s="2">
        <v>0</v>
      </c>
      <c r="CJ23" s="2">
        <v>0</v>
      </c>
      <c r="CK23" s="2">
        <v>0</v>
      </c>
      <c r="CL23" s="2">
        <v>0</v>
      </c>
      <c r="CM23" s="2">
        <v>0</v>
      </c>
      <c r="CN23" s="2">
        <v>0</v>
      </c>
      <c r="CO23" s="2">
        <v>0</v>
      </c>
      <c r="CP23" s="2">
        <v>0</v>
      </c>
      <c r="CQ23" s="2">
        <v>0</v>
      </c>
      <c r="CR23" s="2">
        <v>0</v>
      </c>
      <c r="CS23" s="2">
        <v>0</v>
      </c>
      <c r="CT23" s="2">
        <v>0</v>
      </c>
      <c r="CU23" s="2" t="s">
        <v>137</v>
      </c>
    </row>
    <row r="24" spans="1:99" s="2" customFormat="1" x14ac:dyDescent="0.25">
      <c r="A24" s="2" t="s">
        <v>245</v>
      </c>
      <c r="B24" s="2" t="s">
        <v>214</v>
      </c>
      <c r="C24" s="2" t="s">
        <v>246</v>
      </c>
      <c r="D24" s="2">
        <v>1956</v>
      </c>
      <c r="E24" s="2">
        <f t="shared" si="0"/>
        <v>59</v>
      </c>
      <c r="F24" s="2">
        <v>26</v>
      </c>
      <c r="G24" s="2">
        <v>26</v>
      </c>
      <c r="H24" s="2">
        <v>11200</v>
      </c>
      <c r="I24" s="2">
        <v>53700</v>
      </c>
      <c r="J24" s="2">
        <v>24768</v>
      </c>
      <c r="K24" s="2">
        <v>53700</v>
      </c>
      <c r="L24" s="2">
        <f t="shared" si="1"/>
        <v>2339166630</v>
      </c>
      <c r="M24" s="2">
        <v>2752</v>
      </c>
      <c r="N24" s="2">
        <f t="shared" si="2"/>
        <v>119877120</v>
      </c>
      <c r="O24" s="2">
        <f t="shared" si="3"/>
        <v>4.3</v>
      </c>
      <c r="P24" s="2">
        <f t="shared" si="4"/>
        <v>11136958.720000001</v>
      </c>
      <c r="Q24" s="2">
        <f t="shared" si="5"/>
        <v>11.136958720000001</v>
      </c>
      <c r="R24" s="2">
        <v>7566</v>
      </c>
      <c r="S24" s="2">
        <f t="shared" si="6"/>
        <v>19595.86434</v>
      </c>
      <c r="T24" s="2">
        <f t="shared" si="7"/>
        <v>4842240</v>
      </c>
      <c r="U24" s="2">
        <f t="shared" si="8"/>
        <v>210940080000</v>
      </c>
      <c r="W24" s="2">
        <f t="shared" si="9"/>
        <v>0</v>
      </c>
      <c r="X24" s="2">
        <f t="shared" si="10"/>
        <v>0</v>
      </c>
      <c r="Y24" s="2">
        <f t="shared" si="11"/>
        <v>0</v>
      </c>
      <c r="Z24" s="2">
        <f t="shared" si="12"/>
        <v>19.513036599477864</v>
      </c>
      <c r="AA24" s="2">
        <f t="shared" si="13"/>
        <v>0</v>
      </c>
      <c r="AB24" s="2">
        <f t="shared" si="14"/>
        <v>2.2515042230166769</v>
      </c>
      <c r="AC24" s="2">
        <v>26</v>
      </c>
      <c r="AD24" s="2">
        <f t="shared" si="15"/>
        <v>0.75050140767222551</v>
      </c>
      <c r="AE24" s="2" t="s">
        <v>133</v>
      </c>
      <c r="AF24" s="2">
        <f t="shared" si="16"/>
        <v>1759.5348837209303</v>
      </c>
      <c r="AG24" s="2">
        <f t="shared" si="17"/>
        <v>0.15794364532705266</v>
      </c>
      <c r="AH24" s="2">
        <f t="shared" si="18"/>
        <v>0.36453863144202675</v>
      </c>
      <c r="AI24" s="2">
        <f t="shared" si="19"/>
        <v>1078891603.2</v>
      </c>
      <c r="AJ24" s="2">
        <f t="shared" si="20"/>
        <v>30550832.640000001</v>
      </c>
      <c r="AK24" s="2">
        <f t="shared" si="21"/>
        <v>30.550832639999999</v>
      </c>
      <c r="AL24" s="2" t="s">
        <v>133</v>
      </c>
      <c r="AM24" s="2" t="s">
        <v>133</v>
      </c>
      <c r="AN24" s="2" t="s">
        <v>133</v>
      </c>
      <c r="AO24" s="2" t="s">
        <v>133</v>
      </c>
      <c r="AP24" s="2" t="s">
        <v>133</v>
      </c>
      <c r="AQ24" s="2" t="s">
        <v>133</v>
      </c>
      <c r="AR24" s="2" t="s">
        <v>133</v>
      </c>
      <c r="AS24" s="2">
        <v>0</v>
      </c>
      <c r="AT24" s="2" t="s">
        <v>133</v>
      </c>
      <c r="AU24" s="2" t="s">
        <v>133</v>
      </c>
      <c r="AV24" s="2">
        <v>0</v>
      </c>
      <c r="AW24" s="2">
        <v>0</v>
      </c>
      <c r="AX24" s="2">
        <v>0</v>
      </c>
      <c r="AY24" s="2">
        <v>0</v>
      </c>
      <c r="AZ24" s="2">
        <v>0</v>
      </c>
      <c r="BA24" s="2">
        <v>0</v>
      </c>
      <c r="BB24" s="2">
        <v>0</v>
      </c>
      <c r="BC24" s="2">
        <v>0</v>
      </c>
      <c r="BD24" s="2">
        <v>0</v>
      </c>
      <c r="BE24" s="2">
        <v>0</v>
      </c>
      <c r="BF24" s="2">
        <v>0</v>
      </c>
      <c r="BG24" s="2">
        <v>0</v>
      </c>
      <c r="BH24" s="2">
        <v>0</v>
      </c>
      <c r="BI24" s="2">
        <v>0</v>
      </c>
      <c r="BJ24" s="2">
        <v>0</v>
      </c>
      <c r="BK24" s="2">
        <v>0</v>
      </c>
      <c r="BL24" s="2">
        <v>0</v>
      </c>
      <c r="BM24" s="2">
        <v>0</v>
      </c>
      <c r="BN24" s="2">
        <v>0</v>
      </c>
      <c r="BO24" s="2">
        <v>0</v>
      </c>
      <c r="BP24" s="2">
        <v>0</v>
      </c>
      <c r="BQ24" s="2">
        <v>0</v>
      </c>
      <c r="BR24" s="2">
        <v>0</v>
      </c>
      <c r="BS24" s="2">
        <v>0</v>
      </c>
      <c r="BT24" s="2">
        <v>0</v>
      </c>
      <c r="BU24" s="2">
        <v>0</v>
      </c>
      <c r="BV24" s="2">
        <v>0</v>
      </c>
      <c r="BW24" s="2">
        <v>0</v>
      </c>
      <c r="BX24" s="2">
        <v>0</v>
      </c>
      <c r="BY24" s="2">
        <v>0</v>
      </c>
      <c r="BZ24" s="2">
        <v>0</v>
      </c>
      <c r="CA24" s="2">
        <v>0</v>
      </c>
      <c r="CB24" s="2">
        <v>0</v>
      </c>
      <c r="CC24" s="2">
        <v>0</v>
      </c>
      <c r="CD24" s="2">
        <v>0</v>
      </c>
      <c r="CE24" s="2">
        <v>0</v>
      </c>
      <c r="CF24" s="2">
        <v>0</v>
      </c>
      <c r="CG24" s="2">
        <v>0</v>
      </c>
      <c r="CH24" s="2">
        <v>0</v>
      </c>
      <c r="CI24" s="2">
        <v>0</v>
      </c>
      <c r="CJ24" s="2">
        <v>0</v>
      </c>
      <c r="CK24" s="2">
        <v>0</v>
      </c>
      <c r="CL24" s="2">
        <v>0</v>
      </c>
      <c r="CM24" s="2">
        <v>0</v>
      </c>
      <c r="CN24" s="2">
        <v>0</v>
      </c>
      <c r="CO24" s="2">
        <v>0</v>
      </c>
      <c r="CP24" s="2">
        <v>0</v>
      </c>
      <c r="CQ24" s="2">
        <v>0</v>
      </c>
      <c r="CR24" s="2">
        <v>0</v>
      </c>
      <c r="CS24" s="2">
        <v>0</v>
      </c>
      <c r="CT24" s="2">
        <v>0</v>
      </c>
      <c r="CU24" s="2" t="s">
        <v>137</v>
      </c>
    </row>
    <row r="25" spans="1:99" s="2" customFormat="1" x14ac:dyDescent="0.25">
      <c r="A25" s="2" t="s">
        <v>247</v>
      </c>
      <c r="B25" s="2" t="s">
        <v>248</v>
      </c>
      <c r="C25" s="2" t="s">
        <v>249</v>
      </c>
      <c r="D25" s="2">
        <v>1836</v>
      </c>
      <c r="E25" s="2">
        <f t="shared" si="0"/>
        <v>179</v>
      </c>
      <c r="F25" s="2">
        <v>27</v>
      </c>
      <c r="G25" s="2">
        <v>27</v>
      </c>
      <c r="H25" s="2">
        <v>9000</v>
      </c>
      <c r="I25" s="2">
        <v>40070</v>
      </c>
      <c r="J25" s="2">
        <v>13254</v>
      </c>
      <c r="K25" s="2">
        <v>40070</v>
      </c>
      <c r="L25" s="2">
        <f t="shared" si="1"/>
        <v>1745445193</v>
      </c>
      <c r="M25" s="2">
        <v>2209</v>
      </c>
      <c r="N25" s="2">
        <f t="shared" si="2"/>
        <v>96224040</v>
      </c>
      <c r="O25" s="2">
        <f t="shared" si="3"/>
        <v>3.4515625000000001</v>
      </c>
      <c r="P25" s="2">
        <f t="shared" si="4"/>
        <v>8939513.7400000002</v>
      </c>
      <c r="Q25" s="2">
        <f t="shared" si="5"/>
        <v>8.9395137400000007</v>
      </c>
      <c r="R25" s="2">
        <v>6142</v>
      </c>
      <c r="S25" s="2">
        <f t="shared" si="6"/>
        <v>15907.718579999999</v>
      </c>
      <c r="T25" s="2">
        <f t="shared" si="7"/>
        <v>3930880</v>
      </c>
      <c r="U25" s="2">
        <f t="shared" si="8"/>
        <v>171238960000</v>
      </c>
      <c r="W25" s="2">
        <f t="shared" si="9"/>
        <v>0</v>
      </c>
      <c r="X25" s="2">
        <f t="shared" si="10"/>
        <v>0</v>
      </c>
      <c r="Y25" s="2">
        <f t="shared" si="11"/>
        <v>0</v>
      </c>
      <c r="Z25" s="2">
        <f t="shared" si="12"/>
        <v>18.139387963756249</v>
      </c>
      <c r="AA25" s="2">
        <f t="shared" si="13"/>
        <v>0</v>
      </c>
      <c r="AB25" s="2">
        <f t="shared" si="14"/>
        <v>2.015487551528472</v>
      </c>
      <c r="AC25" s="2">
        <v>27</v>
      </c>
      <c r="AD25" s="2">
        <f t="shared" si="15"/>
        <v>0.67182918384282408</v>
      </c>
      <c r="AE25" s="2" t="s">
        <v>133</v>
      </c>
      <c r="AF25" s="2">
        <f t="shared" si="16"/>
        <v>1779.48392937981</v>
      </c>
      <c r="AG25" s="2">
        <f t="shared" si="17"/>
        <v>0.16388012424767848</v>
      </c>
      <c r="AH25" s="2">
        <f t="shared" si="18"/>
        <v>0.54680794716304004</v>
      </c>
      <c r="AI25" s="2">
        <f t="shared" si="19"/>
        <v>577342914.60000002</v>
      </c>
      <c r="AJ25" s="2">
        <f t="shared" si="20"/>
        <v>16348543.92</v>
      </c>
      <c r="AK25" s="2">
        <f t="shared" si="21"/>
        <v>16.348543920000001</v>
      </c>
      <c r="AL25" s="2" t="s">
        <v>133</v>
      </c>
      <c r="AM25" s="2" t="s">
        <v>133</v>
      </c>
      <c r="AN25" s="2" t="s">
        <v>133</v>
      </c>
      <c r="AO25" s="2" t="s">
        <v>133</v>
      </c>
      <c r="AP25" s="2" t="s">
        <v>133</v>
      </c>
      <c r="AQ25" s="2" t="s">
        <v>133</v>
      </c>
      <c r="AR25" s="2" t="s">
        <v>133</v>
      </c>
      <c r="AS25" s="2">
        <v>0</v>
      </c>
      <c r="AT25" s="2" t="s">
        <v>133</v>
      </c>
      <c r="AU25" s="2" t="s">
        <v>133</v>
      </c>
      <c r="AV25" s="2">
        <v>0</v>
      </c>
      <c r="AW25" s="2">
        <v>0</v>
      </c>
      <c r="AX25" s="2">
        <v>0</v>
      </c>
      <c r="AY25" s="2">
        <v>0</v>
      </c>
      <c r="AZ25" s="2">
        <v>0</v>
      </c>
      <c r="BA25" s="2">
        <v>0</v>
      </c>
      <c r="BB25" s="2">
        <v>0</v>
      </c>
      <c r="BC25" s="2">
        <v>0</v>
      </c>
      <c r="BD25" s="2">
        <v>0</v>
      </c>
      <c r="BE25" s="2">
        <v>0</v>
      </c>
      <c r="BF25" s="2">
        <v>0</v>
      </c>
      <c r="BG25" s="2">
        <v>0</v>
      </c>
      <c r="BH25" s="2">
        <v>0</v>
      </c>
      <c r="BI25" s="2">
        <v>0</v>
      </c>
      <c r="BJ25" s="2">
        <v>0</v>
      </c>
      <c r="BK25" s="2">
        <v>0</v>
      </c>
      <c r="BL25" s="2">
        <v>0</v>
      </c>
      <c r="BM25" s="2">
        <v>0</v>
      </c>
      <c r="BN25" s="2">
        <v>0</v>
      </c>
      <c r="BO25" s="2">
        <v>0</v>
      </c>
      <c r="BP25" s="2">
        <v>0</v>
      </c>
      <c r="BQ25" s="2">
        <v>0</v>
      </c>
      <c r="BR25" s="2">
        <v>0</v>
      </c>
      <c r="BS25" s="2">
        <v>0</v>
      </c>
      <c r="BT25" s="2">
        <v>0</v>
      </c>
      <c r="BU25" s="2">
        <v>0</v>
      </c>
      <c r="BV25" s="2">
        <v>0</v>
      </c>
      <c r="BW25" s="2">
        <v>0</v>
      </c>
      <c r="BX25" s="2">
        <v>0</v>
      </c>
      <c r="BY25" s="2">
        <v>0</v>
      </c>
      <c r="BZ25" s="2">
        <v>0</v>
      </c>
      <c r="CA25" s="2">
        <v>0</v>
      </c>
      <c r="CB25" s="2">
        <v>0</v>
      </c>
      <c r="CC25" s="2">
        <v>0</v>
      </c>
      <c r="CD25" s="2">
        <v>0</v>
      </c>
      <c r="CE25" s="2">
        <v>0</v>
      </c>
      <c r="CF25" s="2">
        <v>0</v>
      </c>
      <c r="CG25" s="2">
        <v>0</v>
      </c>
      <c r="CH25" s="2">
        <v>0</v>
      </c>
      <c r="CI25" s="2">
        <v>0</v>
      </c>
      <c r="CJ25" s="2">
        <v>0</v>
      </c>
      <c r="CK25" s="2">
        <v>0</v>
      </c>
      <c r="CL25" s="2">
        <v>0</v>
      </c>
      <c r="CM25" s="2">
        <v>0</v>
      </c>
      <c r="CN25" s="2">
        <v>0</v>
      </c>
      <c r="CO25" s="2">
        <v>0</v>
      </c>
      <c r="CP25" s="2">
        <v>0</v>
      </c>
      <c r="CQ25" s="2">
        <v>0</v>
      </c>
      <c r="CR25" s="2">
        <v>0</v>
      </c>
      <c r="CS25" s="2">
        <v>0</v>
      </c>
      <c r="CT25" s="2">
        <v>0</v>
      </c>
      <c r="CU25" s="2" t="s">
        <v>137</v>
      </c>
    </row>
    <row r="26" spans="1:99" s="2" customFormat="1" x14ac:dyDescent="0.25">
      <c r="A26" s="2" t="s">
        <v>250</v>
      </c>
      <c r="B26" s="2" t="s">
        <v>214</v>
      </c>
      <c r="C26" s="2" t="s">
        <v>251</v>
      </c>
      <c r="D26" s="2">
        <v>1934</v>
      </c>
      <c r="E26" s="2">
        <f t="shared" si="0"/>
        <v>81</v>
      </c>
      <c r="F26" s="2">
        <v>32</v>
      </c>
      <c r="G26" s="2">
        <v>32</v>
      </c>
      <c r="H26" s="2">
        <v>4500</v>
      </c>
      <c r="I26" s="2">
        <v>10070</v>
      </c>
      <c r="J26" s="2">
        <v>4446</v>
      </c>
      <c r="K26" s="2">
        <v>10070</v>
      </c>
      <c r="L26" s="2">
        <f t="shared" si="1"/>
        <v>438648193</v>
      </c>
      <c r="M26" s="2">
        <v>494</v>
      </c>
      <c r="N26" s="2">
        <f t="shared" si="2"/>
        <v>21518640</v>
      </c>
      <c r="O26" s="2">
        <f t="shared" si="3"/>
        <v>0.77187500000000009</v>
      </c>
      <c r="P26" s="2">
        <f t="shared" si="4"/>
        <v>1999148.84</v>
      </c>
      <c r="Q26" s="2">
        <f t="shared" si="5"/>
        <v>1.9991488400000001</v>
      </c>
      <c r="R26" s="2">
        <v>3001</v>
      </c>
      <c r="S26" s="2">
        <f t="shared" si="6"/>
        <v>7772.5599899999997</v>
      </c>
      <c r="T26" s="2">
        <f t="shared" si="7"/>
        <v>1920640</v>
      </c>
      <c r="U26" s="2">
        <f t="shared" si="8"/>
        <v>83667880000</v>
      </c>
      <c r="W26" s="2">
        <f t="shared" si="9"/>
        <v>0</v>
      </c>
      <c r="X26" s="2">
        <f t="shared" si="10"/>
        <v>0</v>
      </c>
      <c r="Y26" s="2">
        <f t="shared" si="11"/>
        <v>0</v>
      </c>
      <c r="Z26" s="2">
        <f t="shared" si="12"/>
        <v>20.384568587977679</v>
      </c>
      <c r="AA26" s="2">
        <f t="shared" si="13"/>
        <v>0</v>
      </c>
      <c r="AB26" s="2">
        <f t="shared" si="14"/>
        <v>1.9110533051229073</v>
      </c>
      <c r="AC26" s="2">
        <v>32</v>
      </c>
      <c r="AD26" s="2">
        <f t="shared" si="15"/>
        <v>0.63701776837430246</v>
      </c>
      <c r="AE26" s="2" t="s">
        <v>133</v>
      </c>
      <c r="AF26" s="2">
        <f t="shared" si="16"/>
        <v>3887.9352226720648</v>
      </c>
      <c r="AG26" s="2">
        <f t="shared" si="17"/>
        <v>0.3894391091463012</v>
      </c>
      <c r="AH26" s="2">
        <f t="shared" si="18"/>
        <v>0.36453863144202675</v>
      </c>
      <c r="AI26" s="2">
        <f t="shared" si="19"/>
        <v>193667315.40000001</v>
      </c>
      <c r="AJ26" s="2">
        <f t="shared" si="20"/>
        <v>5484052.0800000001</v>
      </c>
      <c r="AK26" s="2">
        <f t="shared" si="21"/>
        <v>5.4840520799999997</v>
      </c>
      <c r="AL26" s="2" t="s">
        <v>133</v>
      </c>
      <c r="AM26" s="2" t="s">
        <v>133</v>
      </c>
      <c r="AN26" s="2" t="s">
        <v>133</v>
      </c>
      <c r="AO26" s="2" t="s">
        <v>133</v>
      </c>
      <c r="AP26" s="2" t="s">
        <v>133</v>
      </c>
      <c r="AQ26" s="2" t="s">
        <v>133</v>
      </c>
      <c r="AR26" s="2" t="s">
        <v>133</v>
      </c>
      <c r="AS26" s="2">
        <v>0</v>
      </c>
      <c r="AT26" s="2" t="s">
        <v>133</v>
      </c>
      <c r="AU26" s="2" t="s">
        <v>133</v>
      </c>
      <c r="AV26" s="2">
        <v>0</v>
      </c>
      <c r="AW26" s="2">
        <v>0</v>
      </c>
      <c r="AX26" s="2">
        <v>0</v>
      </c>
      <c r="AY26" s="2">
        <v>0</v>
      </c>
      <c r="AZ26" s="2">
        <v>0</v>
      </c>
      <c r="BA26" s="2">
        <v>0</v>
      </c>
      <c r="BB26" s="2">
        <v>0</v>
      </c>
      <c r="BC26" s="2">
        <v>0</v>
      </c>
      <c r="BD26" s="2">
        <v>0</v>
      </c>
      <c r="BE26" s="2">
        <v>0</v>
      </c>
      <c r="BF26" s="2">
        <v>0</v>
      </c>
      <c r="BG26" s="2">
        <v>0</v>
      </c>
      <c r="BH26" s="2">
        <v>0</v>
      </c>
      <c r="BI26" s="2">
        <v>0</v>
      </c>
      <c r="BJ26" s="2">
        <v>0</v>
      </c>
      <c r="BK26" s="2">
        <v>0</v>
      </c>
      <c r="BL26" s="2">
        <v>0</v>
      </c>
      <c r="BM26" s="2">
        <v>0</v>
      </c>
      <c r="BN26" s="2">
        <v>0</v>
      </c>
      <c r="BO26" s="2">
        <v>0</v>
      </c>
      <c r="BP26" s="2">
        <v>0</v>
      </c>
      <c r="BQ26" s="2">
        <v>0</v>
      </c>
      <c r="BR26" s="2">
        <v>0</v>
      </c>
      <c r="BS26" s="2">
        <v>0</v>
      </c>
      <c r="BT26" s="2">
        <v>0</v>
      </c>
      <c r="BU26" s="2">
        <v>0</v>
      </c>
      <c r="BV26" s="2">
        <v>0</v>
      </c>
      <c r="BW26" s="2">
        <v>0</v>
      </c>
      <c r="BX26" s="2">
        <v>0</v>
      </c>
      <c r="BY26" s="2">
        <v>0</v>
      </c>
      <c r="BZ26" s="2">
        <v>0</v>
      </c>
      <c r="CA26" s="2">
        <v>0</v>
      </c>
      <c r="CB26" s="2">
        <v>0</v>
      </c>
      <c r="CC26" s="2">
        <v>0</v>
      </c>
      <c r="CD26" s="2">
        <v>0</v>
      </c>
      <c r="CE26" s="2">
        <v>0</v>
      </c>
      <c r="CF26" s="2">
        <v>0</v>
      </c>
      <c r="CG26" s="2">
        <v>0</v>
      </c>
      <c r="CH26" s="2">
        <v>0</v>
      </c>
      <c r="CI26" s="2">
        <v>0</v>
      </c>
      <c r="CJ26" s="2">
        <v>0</v>
      </c>
      <c r="CK26" s="2">
        <v>0</v>
      </c>
      <c r="CL26" s="2">
        <v>0</v>
      </c>
      <c r="CM26" s="2">
        <v>0</v>
      </c>
      <c r="CN26" s="2">
        <v>0</v>
      </c>
      <c r="CO26" s="2">
        <v>0</v>
      </c>
      <c r="CP26" s="2">
        <v>0</v>
      </c>
      <c r="CQ26" s="2">
        <v>0</v>
      </c>
      <c r="CR26" s="2">
        <v>0</v>
      </c>
      <c r="CS26" s="2">
        <v>0</v>
      </c>
      <c r="CT26" s="2">
        <v>0</v>
      </c>
      <c r="CU26" s="2" t="s">
        <v>137</v>
      </c>
    </row>
    <row r="27" spans="1:99" s="2" customFormat="1" x14ac:dyDescent="0.25">
      <c r="A27" s="2" t="s">
        <v>252</v>
      </c>
      <c r="B27" s="2" t="s">
        <v>214</v>
      </c>
      <c r="C27" s="2" t="s">
        <v>253</v>
      </c>
      <c r="D27" s="2">
        <v>1905</v>
      </c>
      <c r="E27" s="2">
        <f t="shared" si="0"/>
        <v>110</v>
      </c>
      <c r="F27" s="2">
        <v>26</v>
      </c>
      <c r="G27" s="2">
        <v>26</v>
      </c>
      <c r="H27" s="2">
        <v>4400</v>
      </c>
      <c r="I27" s="2">
        <v>9150</v>
      </c>
      <c r="J27" s="2">
        <v>1888</v>
      </c>
      <c r="K27" s="2">
        <v>9150</v>
      </c>
      <c r="L27" s="2">
        <f t="shared" si="1"/>
        <v>398573085</v>
      </c>
      <c r="M27" s="2">
        <v>472</v>
      </c>
      <c r="N27" s="2">
        <f t="shared" si="2"/>
        <v>20560320</v>
      </c>
      <c r="O27" s="2">
        <f t="shared" si="3"/>
        <v>0.73750000000000004</v>
      </c>
      <c r="P27" s="2">
        <f t="shared" si="4"/>
        <v>1910117.9200000002</v>
      </c>
      <c r="Q27" s="2">
        <f t="shared" si="5"/>
        <v>1.91011792</v>
      </c>
      <c r="R27" s="2">
        <v>2762</v>
      </c>
      <c r="S27" s="2">
        <f t="shared" si="6"/>
        <v>7153.5523799999992</v>
      </c>
      <c r="T27" s="2">
        <f t="shared" si="7"/>
        <v>1767680</v>
      </c>
      <c r="U27" s="2">
        <f t="shared" si="8"/>
        <v>77004560000</v>
      </c>
      <c r="W27" s="2">
        <f t="shared" si="9"/>
        <v>0</v>
      </c>
      <c r="X27" s="2">
        <f t="shared" si="10"/>
        <v>0</v>
      </c>
      <c r="Y27" s="2">
        <f t="shared" si="11"/>
        <v>0</v>
      </c>
      <c r="Z27" s="2">
        <f t="shared" si="12"/>
        <v>19.38554871714059</v>
      </c>
      <c r="AA27" s="2">
        <f t="shared" si="13"/>
        <v>0</v>
      </c>
      <c r="AB27" s="2">
        <f t="shared" si="14"/>
        <v>2.2367940827469912</v>
      </c>
      <c r="AC27" s="2">
        <v>26</v>
      </c>
      <c r="AD27" s="2">
        <f t="shared" si="15"/>
        <v>0.7455980275823304</v>
      </c>
      <c r="AE27" s="2" t="s">
        <v>133</v>
      </c>
      <c r="AF27" s="2">
        <f t="shared" si="16"/>
        <v>3745.0847457627119</v>
      </c>
      <c r="AG27" s="2">
        <f t="shared" si="17"/>
        <v>0.37888604696417555</v>
      </c>
      <c r="AH27" s="2">
        <f t="shared" si="18"/>
        <v>0.82021192074456006</v>
      </c>
      <c r="AI27" s="2">
        <f t="shared" si="19"/>
        <v>82241091.200000003</v>
      </c>
      <c r="AJ27" s="2">
        <f t="shared" si="20"/>
        <v>2328810.2400000002</v>
      </c>
      <c r="AK27" s="2">
        <f t="shared" si="21"/>
        <v>2.3288102400000001</v>
      </c>
      <c r="AL27" s="2" t="s">
        <v>133</v>
      </c>
      <c r="AM27" s="2" t="s">
        <v>133</v>
      </c>
      <c r="AN27" s="2" t="s">
        <v>133</v>
      </c>
      <c r="AO27" s="2" t="s">
        <v>133</v>
      </c>
      <c r="AP27" s="2" t="s">
        <v>133</v>
      </c>
      <c r="AQ27" s="2" t="s">
        <v>133</v>
      </c>
      <c r="AR27" s="2" t="s">
        <v>133</v>
      </c>
      <c r="AS27" s="2">
        <v>0</v>
      </c>
      <c r="AT27" s="2" t="s">
        <v>133</v>
      </c>
      <c r="AU27" s="2" t="s">
        <v>133</v>
      </c>
      <c r="AV27" s="2">
        <v>0</v>
      </c>
      <c r="AW27" s="2">
        <v>0</v>
      </c>
      <c r="AX27" s="2">
        <v>0</v>
      </c>
      <c r="AY27" s="2">
        <v>0</v>
      </c>
      <c r="AZ27" s="2">
        <v>0</v>
      </c>
      <c r="BA27" s="2">
        <v>0</v>
      </c>
      <c r="BB27" s="2">
        <v>0</v>
      </c>
      <c r="BC27" s="2">
        <v>0</v>
      </c>
      <c r="BD27" s="2">
        <v>0</v>
      </c>
      <c r="BE27" s="2">
        <v>0</v>
      </c>
      <c r="BF27" s="2">
        <v>0</v>
      </c>
      <c r="BG27" s="2">
        <v>0</v>
      </c>
      <c r="BH27" s="2">
        <v>0</v>
      </c>
      <c r="BI27" s="2">
        <v>0</v>
      </c>
      <c r="BJ27" s="2">
        <v>0</v>
      </c>
      <c r="BK27" s="2">
        <v>0</v>
      </c>
      <c r="BL27" s="2">
        <v>0</v>
      </c>
      <c r="BM27" s="2">
        <v>0</v>
      </c>
      <c r="BN27" s="2">
        <v>0</v>
      </c>
      <c r="BO27" s="2">
        <v>0</v>
      </c>
      <c r="BP27" s="2">
        <v>0</v>
      </c>
      <c r="BQ27" s="2">
        <v>0</v>
      </c>
      <c r="BR27" s="2">
        <v>0</v>
      </c>
      <c r="BS27" s="2">
        <v>0</v>
      </c>
      <c r="BT27" s="2">
        <v>0</v>
      </c>
      <c r="BU27" s="2">
        <v>0</v>
      </c>
      <c r="BV27" s="2">
        <v>0</v>
      </c>
      <c r="BW27" s="2">
        <v>0</v>
      </c>
      <c r="BX27" s="2">
        <v>0</v>
      </c>
      <c r="BY27" s="2">
        <v>0</v>
      </c>
      <c r="BZ27" s="2">
        <v>0</v>
      </c>
      <c r="CA27" s="2">
        <v>0</v>
      </c>
      <c r="CB27" s="2">
        <v>0</v>
      </c>
      <c r="CC27" s="2">
        <v>0</v>
      </c>
      <c r="CD27" s="2">
        <v>0</v>
      </c>
      <c r="CE27" s="2">
        <v>0</v>
      </c>
      <c r="CF27" s="2">
        <v>0</v>
      </c>
      <c r="CG27" s="2">
        <v>0</v>
      </c>
      <c r="CH27" s="2">
        <v>0</v>
      </c>
      <c r="CI27" s="2">
        <v>0</v>
      </c>
      <c r="CJ27" s="2">
        <v>0</v>
      </c>
      <c r="CK27" s="2">
        <v>0</v>
      </c>
      <c r="CL27" s="2">
        <v>0</v>
      </c>
      <c r="CM27" s="2">
        <v>0</v>
      </c>
      <c r="CN27" s="2">
        <v>0</v>
      </c>
      <c r="CO27" s="2">
        <v>0</v>
      </c>
      <c r="CP27" s="2">
        <v>0</v>
      </c>
      <c r="CQ27" s="2">
        <v>0</v>
      </c>
      <c r="CR27" s="2">
        <v>0</v>
      </c>
      <c r="CS27" s="2">
        <v>0</v>
      </c>
      <c r="CT27" s="2">
        <v>0</v>
      </c>
      <c r="CU27" s="2" t="s">
        <v>137</v>
      </c>
    </row>
    <row r="28" spans="1:99" s="2" customFormat="1" x14ac:dyDescent="0.25">
      <c r="A28" s="2" t="s">
        <v>254</v>
      </c>
      <c r="B28" s="2" t="s">
        <v>255</v>
      </c>
      <c r="C28" s="2" t="s">
        <v>256</v>
      </c>
      <c r="D28" s="2">
        <v>1969</v>
      </c>
      <c r="E28" s="2">
        <f t="shared" si="0"/>
        <v>46</v>
      </c>
      <c r="F28" s="2">
        <v>123</v>
      </c>
      <c r="G28" s="2">
        <v>144</v>
      </c>
      <c r="H28" s="2">
        <v>74200</v>
      </c>
      <c r="I28" s="2">
        <v>723200</v>
      </c>
      <c r="J28" s="2">
        <v>244100</v>
      </c>
      <c r="K28" s="2">
        <v>723200</v>
      </c>
      <c r="L28" s="2">
        <f t="shared" si="1"/>
        <v>31502519680</v>
      </c>
      <c r="M28" s="2">
        <v>8210</v>
      </c>
      <c r="N28" s="2">
        <f t="shared" si="2"/>
        <v>357627600</v>
      </c>
      <c r="O28" s="2">
        <f t="shared" si="3"/>
        <v>12.828125</v>
      </c>
      <c r="P28" s="2">
        <f t="shared" si="4"/>
        <v>33224720.600000001</v>
      </c>
      <c r="Q28" s="2">
        <f t="shared" si="5"/>
        <v>33.224720600000005</v>
      </c>
      <c r="R28" s="2">
        <v>682</v>
      </c>
      <c r="S28" s="2">
        <f t="shared" si="6"/>
        <v>1766.3731799999998</v>
      </c>
      <c r="T28" s="2">
        <f t="shared" si="7"/>
        <v>436480</v>
      </c>
      <c r="U28" s="2">
        <f t="shared" si="8"/>
        <v>19014160000</v>
      </c>
      <c r="V28" s="2">
        <v>630666.69325000001</v>
      </c>
      <c r="W28" s="2">
        <f t="shared" si="9"/>
        <v>192.2272081026</v>
      </c>
      <c r="X28" s="2">
        <f t="shared" si="10"/>
        <v>119.44448770139051</v>
      </c>
      <c r="Y28" s="2">
        <f t="shared" si="11"/>
        <v>9.4076051401626266</v>
      </c>
      <c r="Z28" s="2">
        <f t="shared" si="12"/>
        <v>88.087495707825681</v>
      </c>
      <c r="AA28" s="2">
        <f t="shared" si="13"/>
        <v>0.63843247019583371</v>
      </c>
      <c r="AB28" s="2">
        <f t="shared" si="14"/>
        <v>2.148475505068919</v>
      </c>
      <c r="AC28" s="2">
        <v>123</v>
      </c>
      <c r="AD28" s="2">
        <f t="shared" si="15"/>
        <v>0.71615850168963968</v>
      </c>
      <c r="AE28" s="2">
        <v>105.60299999999999</v>
      </c>
      <c r="AF28" s="2">
        <f t="shared" si="16"/>
        <v>53.164433617539586</v>
      </c>
      <c r="AG28" s="2">
        <f t="shared" si="17"/>
        <v>0.41280428594465096</v>
      </c>
      <c r="AH28" s="2">
        <f t="shared" si="18"/>
        <v>0.11034723259832591</v>
      </c>
      <c r="AI28" s="2">
        <f t="shared" si="19"/>
        <v>10632971590</v>
      </c>
      <c r="AJ28" s="2">
        <f t="shared" si="20"/>
        <v>301092468</v>
      </c>
      <c r="AK28" s="2">
        <f t="shared" si="21"/>
        <v>301.092468</v>
      </c>
      <c r="AL28" s="2" t="s">
        <v>257</v>
      </c>
      <c r="AM28" s="2" t="s">
        <v>258</v>
      </c>
      <c r="AN28" s="2" t="s">
        <v>259</v>
      </c>
      <c r="AO28" s="2" t="s">
        <v>260</v>
      </c>
      <c r="AP28" s="2" t="s">
        <v>261</v>
      </c>
      <c r="AQ28" s="2" t="s">
        <v>262</v>
      </c>
      <c r="AR28" s="2" t="s">
        <v>263</v>
      </c>
      <c r="AS28" s="2">
        <v>1</v>
      </c>
      <c r="AT28" s="2" t="s">
        <v>264</v>
      </c>
      <c r="AU28" s="2" t="s">
        <v>265</v>
      </c>
      <c r="AV28" s="2">
        <v>9</v>
      </c>
      <c r="AW28" s="5">
        <v>66</v>
      </c>
      <c r="AX28" s="5">
        <v>31</v>
      </c>
      <c r="AY28" s="5">
        <v>3</v>
      </c>
      <c r="AZ28" s="5">
        <v>0.4</v>
      </c>
      <c r="BA28" s="5">
        <v>3</v>
      </c>
      <c r="BB28" s="5">
        <v>0.1</v>
      </c>
      <c r="BC28" s="5">
        <v>0.1</v>
      </c>
      <c r="BD28" s="2">
        <v>0</v>
      </c>
      <c r="BE28" s="5">
        <v>0.2</v>
      </c>
      <c r="BF28" s="5">
        <v>58</v>
      </c>
      <c r="BG28" s="5">
        <v>1.1000000000000001</v>
      </c>
      <c r="BH28" s="5">
        <v>6.8</v>
      </c>
      <c r="BI28" s="2">
        <v>0</v>
      </c>
      <c r="BJ28" s="2">
        <v>0</v>
      </c>
      <c r="BK28" s="5">
        <v>20.100000000000001</v>
      </c>
      <c r="BL28" s="5">
        <v>10</v>
      </c>
      <c r="BM28" s="2">
        <v>0</v>
      </c>
      <c r="BN28" s="5">
        <v>0.2</v>
      </c>
      <c r="BO28" s="5">
        <v>25022</v>
      </c>
      <c r="BP28" s="5">
        <v>7246</v>
      </c>
      <c r="BQ28" s="5">
        <v>103</v>
      </c>
      <c r="BR28" s="5">
        <v>30</v>
      </c>
      <c r="BS28" s="5">
        <v>0.19</v>
      </c>
      <c r="BT28" s="5">
        <v>0.06</v>
      </c>
      <c r="BU28" s="5">
        <v>39109</v>
      </c>
      <c r="BV28" s="5">
        <v>162</v>
      </c>
      <c r="BW28" s="5">
        <v>0.3</v>
      </c>
      <c r="BX28" s="5">
        <v>218602</v>
      </c>
      <c r="BY28" s="5">
        <v>19314</v>
      </c>
      <c r="BZ28" s="5">
        <v>903</v>
      </c>
      <c r="CA28" s="5">
        <v>80</v>
      </c>
      <c r="CB28" s="5">
        <v>2.34</v>
      </c>
      <c r="CC28" s="5">
        <v>0.22</v>
      </c>
      <c r="CD28" s="5">
        <v>3</v>
      </c>
      <c r="CE28" s="5">
        <v>3</v>
      </c>
      <c r="CF28" s="5">
        <v>42</v>
      </c>
      <c r="CG28" s="5">
        <v>26</v>
      </c>
      <c r="CH28" s="5">
        <v>25</v>
      </c>
      <c r="CI28" s="5">
        <v>11</v>
      </c>
      <c r="CJ28" s="5">
        <v>15</v>
      </c>
      <c r="CK28" s="2">
        <v>0</v>
      </c>
      <c r="CL28" s="2">
        <v>0</v>
      </c>
      <c r="CM28" s="2">
        <v>0</v>
      </c>
      <c r="CN28" s="2">
        <v>0</v>
      </c>
      <c r="CO28" s="2">
        <v>0</v>
      </c>
      <c r="CP28" s="2">
        <v>0</v>
      </c>
      <c r="CQ28" s="5">
        <v>19</v>
      </c>
      <c r="CR28" s="5">
        <v>56</v>
      </c>
      <c r="CS28" s="5">
        <v>0.69954000000000005</v>
      </c>
      <c r="CT28" s="5">
        <v>0.41954999999999998</v>
      </c>
      <c r="CU28" s="2" t="s">
        <v>137</v>
      </c>
    </row>
    <row r="29" spans="1:99" s="2" customFormat="1" x14ac:dyDescent="0.25">
      <c r="A29" s="2" t="s">
        <v>266</v>
      </c>
      <c r="B29" s="2" t="s">
        <v>267</v>
      </c>
      <c r="C29" s="2" t="s">
        <v>268</v>
      </c>
      <c r="D29" s="2">
        <v>1964</v>
      </c>
      <c r="E29" s="2">
        <f t="shared" si="0"/>
        <v>51</v>
      </c>
      <c r="F29" s="2">
        <v>118</v>
      </c>
      <c r="G29" s="2">
        <v>146</v>
      </c>
      <c r="H29" s="2">
        <v>102100</v>
      </c>
      <c r="I29" s="2">
        <v>815150</v>
      </c>
      <c r="J29" s="2">
        <v>190320</v>
      </c>
      <c r="K29" s="2">
        <v>815150</v>
      </c>
      <c r="L29" s="2">
        <f t="shared" si="1"/>
        <v>35507852485</v>
      </c>
      <c r="M29" s="2">
        <v>10000</v>
      </c>
      <c r="N29" s="2">
        <f t="shared" si="2"/>
        <v>435600000</v>
      </c>
      <c r="O29" s="2">
        <f t="shared" si="3"/>
        <v>15.625</v>
      </c>
      <c r="P29" s="2">
        <f t="shared" si="4"/>
        <v>40468600</v>
      </c>
      <c r="Q29" s="2">
        <f t="shared" si="5"/>
        <v>40.468600000000002</v>
      </c>
      <c r="R29" s="2">
        <v>940</v>
      </c>
      <c r="S29" s="2">
        <f t="shared" si="6"/>
        <v>2434.5906</v>
      </c>
      <c r="T29" s="2">
        <f t="shared" si="7"/>
        <v>601600</v>
      </c>
      <c r="U29" s="2">
        <f t="shared" si="8"/>
        <v>26207200000</v>
      </c>
      <c r="V29" s="2">
        <v>1146432.8026999999</v>
      </c>
      <c r="W29" s="2">
        <f t="shared" si="9"/>
        <v>349.43271826295995</v>
      </c>
      <c r="X29" s="2">
        <f t="shared" si="10"/>
        <v>217.12749423456378</v>
      </c>
      <c r="Y29" s="2">
        <f t="shared" si="11"/>
        <v>15.495277832408888</v>
      </c>
      <c r="Z29" s="2">
        <f t="shared" si="12"/>
        <v>81.514812867309459</v>
      </c>
      <c r="AA29" s="2">
        <f t="shared" si="13"/>
        <v>1.4884937844775978</v>
      </c>
      <c r="AB29" s="2">
        <f t="shared" si="14"/>
        <v>2.072410496626512</v>
      </c>
      <c r="AC29" s="2">
        <v>118</v>
      </c>
      <c r="AD29" s="2">
        <f t="shared" si="15"/>
        <v>0.69080349887550385</v>
      </c>
      <c r="AE29" s="2">
        <v>645.32600000000002</v>
      </c>
      <c r="AF29" s="2">
        <f t="shared" si="16"/>
        <v>60.16</v>
      </c>
      <c r="AG29" s="2">
        <f t="shared" si="17"/>
        <v>0.34612904873548406</v>
      </c>
      <c r="AH29" s="2">
        <f t="shared" si="18"/>
        <v>0.17238585976136195</v>
      </c>
      <c r="AI29" s="2">
        <f t="shared" si="19"/>
        <v>8290320168</v>
      </c>
      <c r="AJ29" s="2">
        <f t="shared" si="20"/>
        <v>234755913.59999999</v>
      </c>
      <c r="AK29" s="2">
        <f t="shared" si="21"/>
        <v>234.75591359999999</v>
      </c>
      <c r="AL29" s="2" t="s">
        <v>269</v>
      </c>
      <c r="AM29" s="2" t="s">
        <v>270</v>
      </c>
      <c r="AN29" s="2" t="s">
        <v>271</v>
      </c>
      <c r="AO29" s="2" t="s">
        <v>272</v>
      </c>
      <c r="AP29" s="2" t="s">
        <v>273</v>
      </c>
      <c r="AQ29" s="2" t="s">
        <v>274</v>
      </c>
      <c r="AR29" s="2" t="s">
        <v>275</v>
      </c>
      <c r="AS29" s="2">
        <v>3</v>
      </c>
      <c r="AT29" s="2" t="s">
        <v>276</v>
      </c>
      <c r="AU29" s="2" t="s">
        <v>277</v>
      </c>
      <c r="AV29" s="2">
        <v>9</v>
      </c>
      <c r="AW29" s="5">
        <v>59</v>
      </c>
      <c r="AX29" s="5">
        <v>38</v>
      </c>
      <c r="AY29" s="5">
        <v>3</v>
      </c>
      <c r="AZ29" s="5">
        <v>0.1</v>
      </c>
      <c r="BA29" s="5">
        <v>0.5</v>
      </c>
      <c r="BB29" s="5">
        <v>0.8</v>
      </c>
      <c r="BC29" s="5">
        <v>0.7</v>
      </c>
      <c r="BD29" s="5">
        <v>0.1</v>
      </c>
      <c r="BE29" s="5">
        <v>0.3</v>
      </c>
      <c r="BF29" s="5">
        <v>42.3</v>
      </c>
      <c r="BG29" s="5">
        <v>2.1</v>
      </c>
      <c r="BH29" s="5">
        <v>9.6999999999999993</v>
      </c>
      <c r="BI29" s="2">
        <v>0</v>
      </c>
      <c r="BJ29" s="2">
        <v>0</v>
      </c>
      <c r="BK29" s="5">
        <v>33.799999999999997</v>
      </c>
      <c r="BL29" s="5">
        <v>9.4</v>
      </c>
      <c r="BM29" s="2">
        <v>0</v>
      </c>
      <c r="BN29" s="5">
        <v>0.1</v>
      </c>
      <c r="BO29" s="5">
        <v>73979</v>
      </c>
      <c r="BP29" s="5">
        <v>22213</v>
      </c>
      <c r="BQ29" s="5">
        <v>75</v>
      </c>
      <c r="BR29" s="5">
        <v>23</v>
      </c>
      <c r="BS29" s="5">
        <v>0.14000000000000001</v>
      </c>
      <c r="BT29" s="5">
        <v>0.04</v>
      </c>
      <c r="BU29" s="5">
        <v>113534</v>
      </c>
      <c r="BV29" s="5">
        <v>115</v>
      </c>
      <c r="BW29" s="5">
        <v>0.21</v>
      </c>
      <c r="BX29" s="5">
        <v>1027816</v>
      </c>
      <c r="BY29" s="5">
        <v>90968</v>
      </c>
      <c r="BZ29" s="5">
        <v>1042</v>
      </c>
      <c r="CA29" s="5">
        <v>92</v>
      </c>
      <c r="CB29" s="5">
        <v>1.8</v>
      </c>
      <c r="CC29" s="5">
        <v>0.17</v>
      </c>
      <c r="CD29" s="5">
        <v>4</v>
      </c>
      <c r="CE29" s="5">
        <v>5</v>
      </c>
      <c r="CF29" s="5">
        <v>45</v>
      </c>
      <c r="CG29" s="5">
        <v>28</v>
      </c>
      <c r="CH29" s="5">
        <v>21</v>
      </c>
      <c r="CI29" s="5">
        <v>8</v>
      </c>
      <c r="CJ29" s="5">
        <v>9</v>
      </c>
      <c r="CK29" s="2">
        <v>0</v>
      </c>
      <c r="CL29" s="2">
        <v>0</v>
      </c>
      <c r="CM29" s="2">
        <v>0</v>
      </c>
      <c r="CN29" s="2">
        <v>0</v>
      </c>
      <c r="CO29" s="2">
        <v>0</v>
      </c>
      <c r="CP29" s="2">
        <v>0</v>
      </c>
      <c r="CQ29" s="5">
        <v>22</v>
      </c>
      <c r="CR29" s="5">
        <v>58</v>
      </c>
      <c r="CS29" s="5">
        <v>0.76771</v>
      </c>
      <c r="CT29" s="5">
        <v>0.48474</v>
      </c>
      <c r="CU29" s="2" t="s">
        <v>137</v>
      </c>
    </row>
    <row r="30" spans="1:99" s="2" customFormat="1" x14ac:dyDescent="0.25">
      <c r="A30" s="2" t="s">
        <v>278</v>
      </c>
      <c r="B30" s="2" t="s">
        <v>279</v>
      </c>
      <c r="C30" s="2" t="s">
        <v>280</v>
      </c>
      <c r="D30" s="2">
        <v>1951</v>
      </c>
      <c r="E30" s="2">
        <f t="shared" si="0"/>
        <v>64</v>
      </c>
      <c r="F30" s="2">
        <v>233</v>
      </c>
      <c r="G30" s="2">
        <v>258</v>
      </c>
      <c r="H30" s="2">
        <v>553000</v>
      </c>
      <c r="I30" s="2">
        <v>6089000</v>
      </c>
      <c r="J30" s="2">
        <v>2142000</v>
      </c>
      <c r="K30" s="2">
        <v>6089000</v>
      </c>
      <c r="L30" s="2">
        <f t="shared" si="1"/>
        <v>265236231100</v>
      </c>
      <c r="M30" s="2">
        <v>50250</v>
      </c>
      <c r="N30" s="2">
        <f t="shared" si="2"/>
        <v>2188890000</v>
      </c>
      <c r="O30" s="2">
        <f t="shared" si="3"/>
        <v>78.515625</v>
      </c>
      <c r="P30" s="2">
        <f t="shared" si="4"/>
        <v>203354715</v>
      </c>
      <c r="Q30" s="2">
        <f t="shared" si="5"/>
        <v>203.354715</v>
      </c>
      <c r="R30" s="2">
        <v>5789</v>
      </c>
      <c r="S30" s="2">
        <f t="shared" si="6"/>
        <v>14993.452109999998</v>
      </c>
      <c r="T30" s="2">
        <f t="shared" si="7"/>
        <v>3704960</v>
      </c>
      <c r="U30" s="2">
        <f t="shared" si="8"/>
        <v>161397320000</v>
      </c>
      <c r="V30" s="2">
        <v>4505764.7068999996</v>
      </c>
      <c r="W30" s="2">
        <f t="shared" si="9"/>
        <v>1373.3570826631199</v>
      </c>
      <c r="X30" s="2">
        <f t="shared" si="10"/>
        <v>853.36480089861857</v>
      </c>
      <c r="Y30" s="2">
        <f t="shared" si="11"/>
        <v>27.167597823258703</v>
      </c>
      <c r="Z30" s="2">
        <f t="shared" si="12"/>
        <v>121.17385117571007</v>
      </c>
      <c r="AA30" s="2">
        <f t="shared" si="13"/>
        <v>0.51979475506959916</v>
      </c>
      <c r="AB30" s="2">
        <f t="shared" si="14"/>
        <v>1.5601783413181554</v>
      </c>
      <c r="AC30" s="2">
        <v>233</v>
      </c>
      <c r="AD30" s="2">
        <f t="shared" si="15"/>
        <v>0.52005944710605179</v>
      </c>
      <c r="AE30" s="2">
        <v>8479.0400000000009</v>
      </c>
      <c r="AF30" s="2">
        <f t="shared" si="16"/>
        <v>73.730547263681586</v>
      </c>
      <c r="AG30" s="2">
        <f t="shared" si="17"/>
        <v>0.229531550741542</v>
      </c>
      <c r="AH30" s="2">
        <f t="shared" si="18"/>
        <v>7.6966664831772447E-2</v>
      </c>
      <c r="AI30" s="2">
        <f t="shared" si="19"/>
        <v>93305305800</v>
      </c>
      <c r="AJ30" s="2">
        <f t="shared" si="20"/>
        <v>2642114160</v>
      </c>
      <c r="AK30" s="2">
        <f t="shared" si="21"/>
        <v>2642.1141600000001</v>
      </c>
      <c r="AL30" s="2" t="s">
        <v>281</v>
      </c>
      <c r="AM30" s="2" t="s">
        <v>282</v>
      </c>
      <c r="AN30" s="2" t="s">
        <v>283</v>
      </c>
      <c r="AO30" s="2" t="s">
        <v>284</v>
      </c>
      <c r="AP30" s="2" t="s">
        <v>285</v>
      </c>
      <c r="AQ30" s="2" t="s">
        <v>286</v>
      </c>
      <c r="AR30" s="2" t="s">
        <v>287</v>
      </c>
      <c r="AS30" s="2">
        <v>5</v>
      </c>
      <c r="AT30" s="2" t="s">
        <v>288</v>
      </c>
      <c r="AU30" s="2" t="s">
        <v>289</v>
      </c>
      <c r="AV30" s="2">
        <v>9</v>
      </c>
      <c r="AW30" s="5">
        <v>40</v>
      </c>
      <c r="AX30" s="5">
        <v>55</v>
      </c>
      <c r="AY30" s="5">
        <v>5</v>
      </c>
      <c r="AZ30" s="5">
        <v>0.8</v>
      </c>
      <c r="BA30" s="5">
        <v>0.4</v>
      </c>
      <c r="BB30" s="5">
        <v>0.4</v>
      </c>
      <c r="BC30" s="5">
        <v>0.5</v>
      </c>
      <c r="BD30" s="5">
        <v>0.1</v>
      </c>
      <c r="BE30" s="5">
        <v>0.4</v>
      </c>
      <c r="BF30" s="5">
        <v>63</v>
      </c>
      <c r="BG30" s="5">
        <v>8.5</v>
      </c>
      <c r="BH30" s="5">
        <v>16.100000000000001</v>
      </c>
      <c r="BI30" s="2">
        <v>0</v>
      </c>
      <c r="BJ30" s="2">
        <v>0</v>
      </c>
      <c r="BK30" s="5">
        <v>7.8</v>
      </c>
      <c r="BL30" s="5">
        <v>1.8</v>
      </c>
      <c r="BM30" s="2">
        <v>0</v>
      </c>
      <c r="BN30" s="5">
        <v>0.4</v>
      </c>
      <c r="BO30" s="5">
        <v>1041701</v>
      </c>
      <c r="BP30" s="5">
        <v>163661</v>
      </c>
      <c r="BQ30" s="5">
        <v>78</v>
      </c>
      <c r="BR30" s="5">
        <v>12</v>
      </c>
      <c r="BS30" s="5">
        <v>0.12</v>
      </c>
      <c r="BT30" s="5">
        <v>0.02</v>
      </c>
      <c r="BU30" s="5">
        <v>1536554</v>
      </c>
      <c r="BV30" s="5">
        <v>115</v>
      </c>
      <c r="BW30" s="5">
        <v>0.18</v>
      </c>
      <c r="BX30" s="5">
        <v>8595827</v>
      </c>
      <c r="BY30" s="5">
        <v>467637</v>
      </c>
      <c r="BZ30" s="5">
        <v>643</v>
      </c>
      <c r="CA30" s="5">
        <v>35</v>
      </c>
      <c r="CB30" s="5">
        <v>1.1499999999999999</v>
      </c>
      <c r="CC30" s="5">
        <v>7.0000000000000007E-2</v>
      </c>
      <c r="CD30" s="5">
        <v>7</v>
      </c>
      <c r="CE30" s="5">
        <v>14</v>
      </c>
      <c r="CF30" s="5">
        <v>19</v>
      </c>
      <c r="CG30" s="5">
        <v>15</v>
      </c>
      <c r="CH30" s="5">
        <v>41</v>
      </c>
      <c r="CI30" s="5">
        <v>24</v>
      </c>
      <c r="CJ30" s="5">
        <v>38</v>
      </c>
      <c r="CK30" s="2">
        <v>0</v>
      </c>
      <c r="CL30" s="2">
        <v>0</v>
      </c>
      <c r="CM30" s="2">
        <v>0</v>
      </c>
      <c r="CN30" s="2">
        <v>0</v>
      </c>
      <c r="CO30" s="2">
        <v>0</v>
      </c>
      <c r="CP30" s="2">
        <v>0</v>
      </c>
      <c r="CQ30" s="5">
        <v>8</v>
      </c>
      <c r="CR30" s="5">
        <v>32</v>
      </c>
      <c r="CS30" s="5">
        <v>0.75205999999999995</v>
      </c>
      <c r="CT30" s="5">
        <v>0.32012000000000002</v>
      </c>
      <c r="CU30" s="2" t="s">
        <v>137</v>
      </c>
    </row>
    <row r="31" spans="1:99" s="2" customFormat="1" x14ac:dyDescent="0.25">
      <c r="A31" s="2" t="s">
        <v>290</v>
      </c>
      <c r="B31" s="2" t="s">
        <v>291</v>
      </c>
      <c r="C31" s="2" t="s">
        <v>292</v>
      </c>
      <c r="D31" s="2">
        <v>1963</v>
      </c>
      <c r="E31" s="2">
        <f t="shared" si="0"/>
        <v>52</v>
      </c>
      <c r="F31" s="2">
        <v>146</v>
      </c>
      <c r="G31" s="2">
        <v>167</v>
      </c>
      <c r="H31" s="2">
        <v>48000</v>
      </c>
      <c r="I31" s="2">
        <v>609400</v>
      </c>
      <c r="J31" s="2">
        <v>170140</v>
      </c>
      <c r="K31" s="2">
        <v>609400</v>
      </c>
      <c r="L31" s="2">
        <f t="shared" si="1"/>
        <v>26545403060</v>
      </c>
      <c r="M31" s="2">
        <v>5790</v>
      </c>
      <c r="N31" s="2">
        <f t="shared" si="2"/>
        <v>252212400</v>
      </c>
      <c r="O31" s="2">
        <f t="shared" si="3"/>
        <v>9.046875</v>
      </c>
      <c r="P31" s="2">
        <f t="shared" si="4"/>
        <v>23431319.400000002</v>
      </c>
      <c r="Q31" s="2">
        <f t="shared" si="5"/>
        <v>23.4313194</v>
      </c>
      <c r="R31" s="2">
        <v>703</v>
      </c>
      <c r="S31" s="2">
        <f t="shared" si="6"/>
        <v>1820.7629699999998</v>
      </c>
      <c r="T31" s="2">
        <f t="shared" si="7"/>
        <v>449920</v>
      </c>
      <c r="U31" s="2">
        <f t="shared" si="8"/>
        <v>19599640000</v>
      </c>
      <c r="V31" s="2">
        <v>838470.40787999996</v>
      </c>
      <c r="W31" s="2">
        <f t="shared" si="9"/>
        <v>255.56578032182398</v>
      </c>
      <c r="X31" s="2">
        <f t="shared" si="10"/>
        <v>158.80126443002473</v>
      </c>
      <c r="Y31" s="2">
        <f t="shared" si="11"/>
        <v>14.893584077320984</v>
      </c>
      <c r="Z31" s="2">
        <f t="shared" si="12"/>
        <v>105.25019015718497</v>
      </c>
      <c r="AA31" s="2">
        <f t="shared" si="13"/>
        <v>1.217766889886656</v>
      </c>
      <c r="AB31" s="2">
        <f t="shared" si="14"/>
        <v>2.1626751402161295</v>
      </c>
      <c r="AC31" s="2">
        <v>146</v>
      </c>
      <c r="AD31" s="2">
        <f t="shared" si="15"/>
        <v>0.7208917134053765</v>
      </c>
      <c r="AE31" s="2">
        <v>752.68799999999999</v>
      </c>
      <c r="AF31" s="2">
        <f t="shared" si="16"/>
        <v>77.706390328151983</v>
      </c>
      <c r="AG31" s="2">
        <f t="shared" si="17"/>
        <v>0.58733397011817989</v>
      </c>
      <c r="AH31" s="2">
        <f t="shared" si="18"/>
        <v>0.11164986531353011</v>
      </c>
      <c r="AI31" s="2">
        <f t="shared" si="19"/>
        <v>7411281386</v>
      </c>
      <c r="AJ31" s="2">
        <f t="shared" si="20"/>
        <v>209864287.20000002</v>
      </c>
      <c r="AK31" s="2">
        <f t="shared" si="21"/>
        <v>209.86428720000001</v>
      </c>
      <c r="AL31" s="2" t="s">
        <v>293</v>
      </c>
      <c r="AM31" s="2" t="s">
        <v>294</v>
      </c>
      <c r="AN31" s="2" t="s">
        <v>295</v>
      </c>
      <c r="AO31" s="2" t="s">
        <v>296</v>
      </c>
      <c r="AP31" s="2" t="s">
        <v>297</v>
      </c>
      <c r="AQ31" s="2" t="s">
        <v>262</v>
      </c>
      <c r="AR31" s="2" t="s">
        <v>298</v>
      </c>
      <c r="AS31" s="2">
        <v>2</v>
      </c>
      <c r="AT31" s="2" t="s">
        <v>299</v>
      </c>
      <c r="AU31" s="2" t="s">
        <v>300</v>
      </c>
      <c r="AV31" s="2">
        <v>9</v>
      </c>
      <c r="AW31" s="5">
        <v>61</v>
      </c>
      <c r="AX31" s="5">
        <v>35</v>
      </c>
      <c r="AY31" s="5">
        <v>4</v>
      </c>
      <c r="AZ31" s="5">
        <v>0.5</v>
      </c>
      <c r="BA31" s="5">
        <v>0.8</v>
      </c>
      <c r="BB31" s="5">
        <v>1.5</v>
      </c>
      <c r="BC31" s="5">
        <v>0.9</v>
      </c>
      <c r="BD31" s="5">
        <v>0.2</v>
      </c>
      <c r="BE31" s="5">
        <v>0.8</v>
      </c>
      <c r="BF31" s="5">
        <v>26.9</v>
      </c>
      <c r="BG31" s="5">
        <v>3.5</v>
      </c>
      <c r="BH31" s="5">
        <v>9.6999999999999993</v>
      </c>
      <c r="BI31" s="2">
        <v>0</v>
      </c>
      <c r="BJ31" s="2">
        <v>0</v>
      </c>
      <c r="BK31" s="5">
        <v>34.9</v>
      </c>
      <c r="BL31" s="5">
        <v>20.100000000000001</v>
      </c>
      <c r="BM31" s="2">
        <v>0</v>
      </c>
      <c r="BN31" s="5">
        <v>0.2</v>
      </c>
      <c r="BO31" s="5">
        <v>99961</v>
      </c>
      <c r="BP31" s="5">
        <v>33629</v>
      </c>
      <c r="BQ31" s="5">
        <v>68</v>
      </c>
      <c r="BR31" s="5">
        <v>23</v>
      </c>
      <c r="BS31" s="5">
        <v>0.13</v>
      </c>
      <c r="BT31" s="5">
        <v>0.04</v>
      </c>
      <c r="BU31" s="5">
        <v>158668</v>
      </c>
      <c r="BV31" s="5">
        <v>108</v>
      </c>
      <c r="BW31" s="5">
        <v>0.21</v>
      </c>
      <c r="BX31" s="5">
        <v>1767632</v>
      </c>
      <c r="BY31" s="5">
        <v>134894</v>
      </c>
      <c r="BZ31" s="5">
        <v>1201</v>
      </c>
      <c r="CA31" s="5">
        <v>92</v>
      </c>
      <c r="CB31" s="5">
        <v>2.64</v>
      </c>
      <c r="CC31" s="5">
        <v>0.21</v>
      </c>
      <c r="CD31" s="5">
        <v>6</v>
      </c>
      <c r="CE31" s="5">
        <v>9</v>
      </c>
      <c r="CF31" s="5">
        <v>57</v>
      </c>
      <c r="CG31" s="5">
        <v>30</v>
      </c>
      <c r="CH31" s="5">
        <v>17</v>
      </c>
      <c r="CI31" s="5">
        <v>5</v>
      </c>
      <c r="CJ31" s="5">
        <v>7</v>
      </c>
      <c r="CK31" s="2">
        <v>0</v>
      </c>
      <c r="CL31" s="2">
        <v>0</v>
      </c>
      <c r="CM31" s="2">
        <v>0</v>
      </c>
      <c r="CN31" s="2">
        <v>0</v>
      </c>
      <c r="CO31" s="2">
        <v>0</v>
      </c>
      <c r="CP31" s="2">
        <v>0</v>
      </c>
      <c r="CQ31" s="5">
        <v>15</v>
      </c>
      <c r="CR31" s="5">
        <v>54</v>
      </c>
      <c r="CS31" s="5">
        <v>0.81896999999999998</v>
      </c>
      <c r="CT31" s="5">
        <v>0.53408999999999995</v>
      </c>
      <c r="CU31" s="2" t="s">
        <v>137</v>
      </c>
    </row>
    <row r="32" spans="1:99" s="2" customFormat="1" x14ac:dyDescent="0.25">
      <c r="A32" s="2" t="s">
        <v>301</v>
      </c>
      <c r="B32" s="2" t="s">
        <v>302</v>
      </c>
      <c r="C32" s="2" t="s">
        <v>303</v>
      </c>
      <c r="D32" s="2">
        <v>1959</v>
      </c>
      <c r="E32" s="2">
        <f t="shared" si="0"/>
        <v>56</v>
      </c>
      <c r="F32" s="2">
        <v>132</v>
      </c>
      <c r="G32" s="2">
        <v>132</v>
      </c>
      <c r="H32" s="2">
        <v>22000</v>
      </c>
      <c r="I32" s="2">
        <v>334400</v>
      </c>
      <c r="J32" s="2">
        <v>90200</v>
      </c>
      <c r="K32" s="2">
        <v>334400</v>
      </c>
      <c r="L32" s="2">
        <f t="shared" si="1"/>
        <v>14566430560</v>
      </c>
      <c r="M32" s="2">
        <v>5100</v>
      </c>
      <c r="N32" s="2">
        <f t="shared" si="2"/>
        <v>222156000</v>
      </c>
      <c r="O32" s="2">
        <f t="shared" si="3"/>
        <v>7.96875</v>
      </c>
      <c r="P32" s="2">
        <f t="shared" si="4"/>
        <v>20638986</v>
      </c>
      <c r="Q32" s="2">
        <f t="shared" si="5"/>
        <v>20.638986000000003</v>
      </c>
      <c r="R32" s="2">
        <v>454</v>
      </c>
      <c r="S32" s="2">
        <f t="shared" si="6"/>
        <v>1175.85546</v>
      </c>
      <c r="T32" s="2">
        <f t="shared" si="7"/>
        <v>290560</v>
      </c>
      <c r="U32" s="2">
        <f t="shared" si="8"/>
        <v>12657520000</v>
      </c>
      <c r="V32" s="2">
        <v>1180543.2655</v>
      </c>
      <c r="W32" s="2">
        <f t="shared" si="9"/>
        <v>359.82958732439999</v>
      </c>
      <c r="X32" s="2">
        <f t="shared" si="10"/>
        <v>223.58781122610702</v>
      </c>
      <c r="Y32" s="2">
        <f t="shared" si="11"/>
        <v>22.343313731582636</v>
      </c>
      <c r="Z32" s="2">
        <f t="shared" si="12"/>
        <v>65.568476926123978</v>
      </c>
      <c r="AA32" s="2">
        <f t="shared" si="13"/>
        <v>3.2341355714048126</v>
      </c>
      <c r="AB32" s="2">
        <f t="shared" si="14"/>
        <v>1.4901926574119084</v>
      </c>
      <c r="AC32" s="2">
        <v>132</v>
      </c>
      <c r="AD32" s="2">
        <f t="shared" si="15"/>
        <v>0.49673088580396951</v>
      </c>
      <c r="AE32" s="2">
        <v>55.366700000000002</v>
      </c>
      <c r="AF32" s="2">
        <f t="shared" si="16"/>
        <v>56.97254901960784</v>
      </c>
      <c r="AG32" s="2">
        <f t="shared" si="17"/>
        <v>0.3898625513094881</v>
      </c>
      <c r="AH32" s="2">
        <f t="shared" si="18"/>
        <v>0.18550247431473421</v>
      </c>
      <c r="AI32" s="2">
        <f t="shared" si="19"/>
        <v>3929102980</v>
      </c>
      <c r="AJ32" s="2">
        <f t="shared" si="20"/>
        <v>111259896</v>
      </c>
      <c r="AK32" s="2">
        <f t="shared" si="21"/>
        <v>111.259896</v>
      </c>
      <c r="AL32" s="2" t="s">
        <v>304</v>
      </c>
      <c r="AM32" s="2" t="s">
        <v>305</v>
      </c>
      <c r="AN32" s="2" t="s">
        <v>306</v>
      </c>
      <c r="AO32" s="2" t="s">
        <v>307</v>
      </c>
      <c r="AP32" s="2" t="s">
        <v>308</v>
      </c>
      <c r="AQ32" s="2" t="s">
        <v>309</v>
      </c>
      <c r="AR32" s="2" t="s">
        <v>310</v>
      </c>
      <c r="AS32" s="2">
        <v>1</v>
      </c>
      <c r="AT32" s="2" t="s">
        <v>311</v>
      </c>
      <c r="AU32" s="2" t="s">
        <v>312</v>
      </c>
      <c r="AV32" s="2">
        <v>9</v>
      </c>
      <c r="AW32" s="5">
        <v>4</v>
      </c>
      <c r="AX32" s="5">
        <v>70</v>
      </c>
      <c r="AY32" s="5">
        <v>26</v>
      </c>
      <c r="AZ32" s="5">
        <v>0.1</v>
      </c>
      <c r="BA32" s="2">
        <v>0</v>
      </c>
      <c r="BB32" s="5">
        <v>0.9</v>
      </c>
      <c r="BC32" s="5">
        <v>0.5</v>
      </c>
      <c r="BD32" s="5">
        <v>0.1</v>
      </c>
      <c r="BE32" s="5">
        <v>1</v>
      </c>
      <c r="BF32" s="5">
        <v>29.2</v>
      </c>
      <c r="BG32" s="5">
        <v>1.9</v>
      </c>
      <c r="BH32" s="5">
        <v>6.2</v>
      </c>
      <c r="BI32" s="2">
        <v>0</v>
      </c>
      <c r="BJ32" s="2">
        <v>0</v>
      </c>
      <c r="BK32" s="5">
        <v>30.4</v>
      </c>
      <c r="BL32" s="5">
        <v>29.6</v>
      </c>
      <c r="BM32" s="2">
        <v>0</v>
      </c>
      <c r="BN32" s="2">
        <v>0</v>
      </c>
      <c r="BO32" s="5">
        <v>13149</v>
      </c>
      <c r="BP32" s="5">
        <v>3457</v>
      </c>
      <c r="BQ32" s="5">
        <v>102</v>
      </c>
      <c r="BR32" s="5">
        <v>27</v>
      </c>
      <c r="BS32" s="5">
        <v>0.2</v>
      </c>
      <c r="BT32" s="5">
        <v>0.05</v>
      </c>
      <c r="BU32" s="5">
        <v>20841</v>
      </c>
      <c r="BV32" s="5">
        <v>162</v>
      </c>
      <c r="BW32" s="5">
        <v>0.32</v>
      </c>
      <c r="BX32" s="5">
        <v>140961</v>
      </c>
      <c r="BY32" s="5">
        <v>13313</v>
      </c>
      <c r="BZ32" s="5">
        <v>1093</v>
      </c>
      <c r="CA32" s="5">
        <v>103</v>
      </c>
      <c r="CB32" s="5">
        <v>2.87</v>
      </c>
      <c r="CC32" s="5">
        <v>0.28999999999999998</v>
      </c>
      <c r="CD32" s="5">
        <v>6</v>
      </c>
      <c r="CE32" s="5">
        <v>7</v>
      </c>
      <c r="CF32" s="5">
        <v>58</v>
      </c>
      <c r="CG32" s="5">
        <v>26</v>
      </c>
      <c r="CH32" s="5">
        <v>17</v>
      </c>
      <c r="CI32" s="5">
        <v>4</v>
      </c>
      <c r="CJ32" s="5">
        <v>7</v>
      </c>
      <c r="CK32" s="2">
        <v>0</v>
      </c>
      <c r="CL32" s="2">
        <v>0</v>
      </c>
      <c r="CM32" s="2">
        <v>0</v>
      </c>
      <c r="CN32" s="2">
        <v>0</v>
      </c>
      <c r="CO32" s="2">
        <v>0</v>
      </c>
      <c r="CP32" s="2">
        <v>0</v>
      </c>
      <c r="CQ32" s="5">
        <v>16</v>
      </c>
      <c r="CR32" s="5">
        <v>60</v>
      </c>
      <c r="CS32" s="5">
        <v>0.67469999999999997</v>
      </c>
      <c r="CT32" s="5">
        <v>0.29530000000000001</v>
      </c>
      <c r="CU32" s="2" t="s">
        <v>137</v>
      </c>
    </row>
    <row r="33" spans="1:99" s="2" customFormat="1" x14ac:dyDescent="0.25">
      <c r="A33" s="2" t="s">
        <v>313</v>
      </c>
      <c r="B33" s="2" t="s">
        <v>214</v>
      </c>
      <c r="C33" s="2" t="s">
        <v>314</v>
      </c>
      <c r="D33" s="2">
        <v>1839</v>
      </c>
      <c r="E33" s="2">
        <f t="shared" si="0"/>
        <v>176</v>
      </c>
      <c r="F33" s="2">
        <v>23</v>
      </c>
      <c r="G33" s="2">
        <v>35</v>
      </c>
      <c r="H33" s="2">
        <v>8750</v>
      </c>
      <c r="I33" s="2">
        <v>25290</v>
      </c>
      <c r="J33" s="2">
        <v>8350</v>
      </c>
      <c r="K33" s="2">
        <v>25290</v>
      </c>
      <c r="L33" s="2">
        <f t="shared" si="1"/>
        <v>1101629871</v>
      </c>
      <c r="M33" s="2">
        <v>1310</v>
      </c>
      <c r="N33" s="2">
        <f t="shared" si="2"/>
        <v>57063600</v>
      </c>
      <c r="O33" s="2">
        <f t="shared" si="3"/>
        <v>2.046875</v>
      </c>
      <c r="P33" s="2">
        <f t="shared" si="4"/>
        <v>5301386.6000000006</v>
      </c>
      <c r="Q33" s="2">
        <f t="shared" si="5"/>
        <v>5.3013865999999998</v>
      </c>
      <c r="R33" s="2">
        <v>6956</v>
      </c>
      <c r="S33" s="2">
        <f t="shared" si="6"/>
        <v>18015.970439999997</v>
      </c>
      <c r="T33" s="2">
        <f t="shared" si="7"/>
        <v>4451840</v>
      </c>
      <c r="U33" s="2">
        <f t="shared" si="8"/>
        <v>193933280000</v>
      </c>
      <c r="W33" s="2">
        <f t="shared" si="9"/>
        <v>0</v>
      </c>
      <c r="X33" s="2">
        <f t="shared" si="10"/>
        <v>0</v>
      </c>
      <c r="Y33" s="2">
        <f t="shared" si="11"/>
        <v>0</v>
      </c>
      <c r="Z33" s="2">
        <f t="shared" si="12"/>
        <v>19.305299192479971</v>
      </c>
      <c r="AA33" s="2">
        <f t="shared" si="13"/>
        <v>0</v>
      </c>
      <c r="AB33" s="2">
        <f t="shared" si="14"/>
        <v>2.5180825033669527</v>
      </c>
      <c r="AC33" s="2">
        <v>23</v>
      </c>
      <c r="AD33" s="2">
        <f t="shared" si="15"/>
        <v>0.83936083445565091</v>
      </c>
      <c r="AE33" s="2" t="s">
        <v>133</v>
      </c>
      <c r="AF33" s="2">
        <f t="shared" si="16"/>
        <v>3398.3511450381679</v>
      </c>
      <c r="AG33" s="2">
        <f t="shared" si="17"/>
        <v>0.22648654240152885</v>
      </c>
      <c r="AH33" s="2">
        <f t="shared" si="18"/>
        <v>0.51471981613191564</v>
      </c>
      <c r="AI33" s="2">
        <f t="shared" si="19"/>
        <v>363725165</v>
      </c>
      <c r="AJ33" s="2">
        <f t="shared" si="20"/>
        <v>10299558</v>
      </c>
      <c r="AK33" s="2">
        <f t="shared" si="21"/>
        <v>10.299557999999999</v>
      </c>
      <c r="AL33" s="2" t="s">
        <v>133</v>
      </c>
      <c r="AM33" s="2" t="s">
        <v>133</v>
      </c>
      <c r="AN33" s="2" t="s">
        <v>133</v>
      </c>
      <c r="AO33" s="2" t="s">
        <v>133</v>
      </c>
      <c r="AP33" s="2" t="s">
        <v>133</v>
      </c>
      <c r="AQ33" s="2" t="s">
        <v>133</v>
      </c>
      <c r="AR33" s="2" t="s">
        <v>133</v>
      </c>
      <c r="AS33" s="2">
        <v>0</v>
      </c>
      <c r="AT33" s="2" t="s">
        <v>133</v>
      </c>
      <c r="AU33" s="2" t="s">
        <v>133</v>
      </c>
      <c r="AV33" s="2">
        <v>0</v>
      </c>
      <c r="AW33" s="2">
        <v>0</v>
      </c>
      <c r="AX33" s="2">
        <v>0</v>
      </c>
      <c r="AY33" s="2">
        <v>0</v>
      </c>
      <c r="AZ33" s="2">
        <v>0</v>
      </c>
      <c r="BA33" s="2">
        <v>0</v>
      </c>
      <c r="BB33" s="2">
        <v>0</v>
      </c>
      <c r="BC33" s="2">
        <v>0</v>
      </c>
      <c r="BD33" s="2">
        <v>0</v>
      </c>
      <c r="BE33" s="2">
        <v>0</v>
      </c>
      <c r="BF33" s="2">
        <v>0</v>
      </c>
      <c r="BG33" s="2">
        <v>0</v>
      </c>
      <c r="BH33" s="2">
        <v>0</v>
      </c>
      <c r="BI33" s="2">
        <v>0</v>
      </c>
      <c r="BJ33" s="2">
        <v>0</v>
      </c>
      <c r="BK33" s="2">
        <v>0</v>
      </c>
      <c r="BL33" s="2">
        <v>0</v>
      </c>
      <c r="BM33" s="2">
        <v>0</v>
      </c>
      <c r="BN33" s="2">
        <v>0</v>
      </c>
      <c r="BO33" s="2">
        <v>0</v>
      </c>
      <c r="BP33" s="2">
        <v>0</v>
      </c>
      <c r="BQ33" s="2">
        <v>0</v>
      </c>
      <c r="BR33" s="2">
        <v>0</v>
      </c>
      <c r="BS33" s="2">
        <v>0</v>
      </c>
      <c r="BT33" s="2">
        <v>0</v>
      </c>
      <c r="BU33" s="2">
        <v>0</v>
      </c>
      <c r="BV33" s="2">
        <v>0</v>
      </c>
      <c r="BW33" s="2">
        <v>0</v>
      </c>
      <c r="BX33" s="2">
        <v>0</v>
      </c>
      <c r="BY33" s="2">
        <v>0</v>
      </c>
      <c r="BZ33" s="2">
        <v>0</v>
      </c>
      <c r="CA33" s="2">
        <v>0</v>
      </c>
      <c r="CB33" s="2">
        <v>0</v>
      </c>
      <c r="CC33" s="2">
        <v>0</v>
      </c>
      <c r="CD33" s="2">
        <v>0</v>
      </c>
      <c r="CE33" s="2">
        <v>0</v>
      </c>
      <c r="CF33" s="2">
        <v>0</v>
      </c>
      <c r="CG33" s="2">
        <v>0</v>
      </c>
      <c r="CH33" s="2">
        <v>0</v>
      </c>
      <c r="CI33" s="2">
        <v>0</v>
      </c>
      <c r="CJ33" s="2">
        <v>0</v>
      </c>
      <c r="CK33" s="2">
        <v>0</v>
      </c>
      <c r="CL33" s="2">
        <v>0</v>
      </c>
      <c r="CM33" s="2">
        <v>0</v>
      </c>
      <c r="CN33" s="2">
        <v>0</v>
      </c>
      <c r="CO33" s="2">
        <v>0</v>
      </c>
      <c r="CP33" s="2">
        <v>0</v>
      </c>
      <c r="CQ33" s="2">
        <v>0</v>
      </c>
      <c r="CR33" s="2">
        <v>0</v>
      </c>
      <c r="CS33" s="2">
        <v>0</v>
      </c>
      <c r="CT33" s="2">
        <v>0</v>
      </c>
      <c r="CU33" s="2" t="s">
        <v>137</v>
      </c>
    </row>
    <row r="34" spans="1:99" s="2" customFormat="1" x14ac:dyDescent="0.25">
      <c r="A34" s="2" t="s">
        <v>315</v>
      </c>
      <c r="B34" s="2" t="s">
        <v>214</v>
      </c>
      <c r="C34" s="2" t="s">
        <v>316</v>
      </c>
      <c r="D34" s="2">
        <v>1839</v>
      </c>
      <c r="E34" s="2">
        <f t="shared" si="0"/>
        <v>176</v>
      </c>
      <c r="F34" s="2">
        <v>20</v>
      </c>
      <c r="G34" s="2">
        <v>34</v>
      </c>
      <c r="H34" s="2">
        <v>8200</v>
      </c>
      <c r="I34" s="2">
        <v>10550</v>
      </c>
      <c r="J34" s="2">
        <v>4800</v>
      </c>
      <c r="K34" s="2">
        <v>10550</v>
      </c>
      <c r="L34" s="2">
        <f t="shared" si="1"/>
        <v>459556945</v>
      </c>
      <c r="M34" s="2">
        <v>533</v>
      </c>
      <c r="N34" s="2">
        <f t="shared" si="2"/>
        <v>23217480</v>
      </c>
      <c r="O34" s="2">
        <f t="shared" si="3"/>
        <v>0.83281250000000007</v>
      </c>
      <c r="P34" s="2">
        <f t="shared" si="4"/>
        <v>2156976.38</v>
      </c>
      <c r="Q34" s="2">
        <f t="shared" si="5"/>
        <v>2.1569763800000001</v>
      </c>
      <c r="R34" s="2">
        <v>6180</v>
      </c>
      <c r="S34" s="2">
        <f t="shared" si="6"/>
        <v>16006.138199999999</v>
      </c>
      <c r="T34" s="2">
        <f t="shared" si="7"/>
        <v>3955200</v>
      </c>
      <c r="U34" s="2">
        <f t="shared" si="8"/>
        <v>172298400000</v>
      </c>
      <c r="W34" s="2">
        <f t="shared" si="9"/>
        <v>0</v>
      </c>
      <c r="X34" s="2">
        <f t="shared" si="10"/>
        <v>0</v>
      </c>
      <c r="Y34" s="2">
        <f t="shared" si="11"/>
        <v>0</v>
      </c>
      <c r="Z34" s="2">
        <f t="shared" si="12"/>
        <v>19.793575573231891</v>
      </c>
      <c r="AA34" s="2">
        <f t="shared" si="13"/>
        <v>0</v>
      </c>
      <c r="AB34" s="2">
        <f t="shared" si="14"/>
        <v>2.9690363359847836</v>
      </c>
      <c r="AC34" s="2">
        <v>20</v>
      </c>
      <c r="AD34" s="2">
        <f t="shared" si="15"/>
        <v>0.98967877866159459</v>
      </c>
      <c r="AE34" s="2" t="s">
        <v>133</v>
      </c>
      <c r="AF34" s="2">
        <f t="shared" si="16"/>
        <v>7420.6378986866794</v>
      </c>
      <c r="AG34" s="2">
        <f t="shared" si="17"/>
        <v>0.36405094440358682</v>
      </c>
      <c r="AH34" s="2">
        <f t="shared" si="18"/>
        <v>0.36431079479737544</v>
      </c>
      <c r="AI34" s="2">
        <f t="shared" si="19"/>
        <v>209087520</v>
      </c>
      <c r="AJ34" s="2">
        <f t="shared" si="20"/>
        <v>5920704</v>
      </c>
      <c r="AK34" s="2">
        <f t="shared" si="21"/>
        <v>5.9207039999999997</v>
      </c>
      <c r="AL34" s="2" t="s">
        <v>133</v>
      </c>
      <c r="AM34" s="2" t="s">
        <v>133</v>
      </c>
      <c r="AN34" s="2" t="s">
        <v>133</v>
      </c>
      <c r="AO34" s="2" t="s">
        <v>133</v>
      </c>
      <c r="AP34" s="2" t="s">
        <v>133</v>
      </c>
      <c r="AQ34" s="2" t="s">
        <v>133</v>
      </c>
      <c r="AR34" s="2" t="s">
        <v>133</v>
      </c>
      <c r="AS34" s="2">
        <v>0</v>
      </c>
      <c r="AT34" s="2" t="s">
        <v>133</v>
      </c>
      <c r="AU34" s="2" t="s">
        <v>133</v>
      </c>
      <c r="AV34" s="2">
        <v>0</v>
      </c>
      <c r="AW34" s="2">
        <v>0</v>
      </c>
      <c r="AX34" s="2">
        <v>0</v>
      </c>
      <c r="AY34" s="2">
        <v>0</v>
      </c>
      <c r="AZ34" s="2">
        <v>0</v>
      </c>
      <c r="BA34" s="2">
        <v>0</v>
      </c>
      <c r="BB34" s="2">
        <v>0</v>
      </c>
      <c r="BC34" s="2">
        <v>0</v>
      </c>
      <c r="BD34" s="2">
        <v>0</v>
      </c>
      <c r="BE34" s="2">
        <v>0</v>
      </c>
      <c r="BF34" s="2">
        <v>0</v>
      </c>
      <c r="BG34" s="2">
        <v>0</v>
      </c>
      <c r="BH34" s="2">
        <v>0</v>
      </c>
      <c r="BI34" s="2">
        <v>0</v>
      </c>
      <c r="BJ34" s="2">
        <v>0</v>
      </c>
      <c r="BK34" s="2">
        <v>0</v>
      </c>
      <c r="BL34" s="2">
        <v>0</v>
      </c>
      <c r="BM34" s="2">
        <v>0</v>
      </c>
      <c r="BN34" s="2">
        <v>0</v>
      </c>
      <c r="BO34" s="2">
        <v>0</v>
      </c>
      <c r="BP34" s="2">
        <v>0</v>
      </c>
      <c r="BQ34" s="2">
        <v>0</v>
      </c>
      <c r="BR34" s="2">
        <v>0</v>
      </c>
      <c r="BS34" s="2">
        <v>0</v>
      </c>
      <c r="BT34" s="2">
        <v>0</v>
      </c>
      <c r="BU34" s="2">
        <v>0</v>
      </c>
      <c r="BV34" s="2">
        <v>0</v>
      </c>
      <c r="BW34" s="2">
        <v>0</v>
      </c>
      <c r="BX34" s="2">
        <v>0</v>
      </c>
      <c r="BY34" s="2">
        <v>0</v>
      </c>
      <c r="BZ34" s="2">
        <v>0</v>
      </c>
      <c r="CA34" s="2">
        <v>0</v>
      </c>
      <c r="CB34" s="2">
        <v>0</v>
      </c>
      <c r="CC34" s="2">
        <v>0</v>
      </c>
      <c r="CD34" s="2">
        <v>0</v>
      </c>
      <c r="CE34" s="2">
        <v>0</v>
      </c>
      <c r="CF34" s="2">
        <v>0</v>
      </c>
      <c r="CG34" s="2">
        <v>0</v>
      </c>
      <c r="CH34" s="2">
        <v>0</v>
      </c>
      <c r="CI34" s="2">
        <v>0</v>
      </c>
      <c r="CJ34" s="2">
        <v>0</v>
      </c>
      <c r="CK34" s="2">
        <v>0</v>
      </c>
      <c r="CL34" s="2">
        <v>0</v>
      </c>
      <c r="CM34" s="2">
        <v>0</v>
      </c>
      <c r="CN34" s="2">
        <v>0</v>
      </c>
      <c r="CO34" s="2">
        <v>0</v>
      </c>
      <c r="CP34" s="2">
        <v>0</v>
      </c>
      <c r="CQ34" s="2">
        <v>0</v>
      </c>
      <c r="CR34" s="2">
        <v>0</v>
      </c>
      <c r="CS34" s="2">
        <v>0</v>
      </c>
      <c r="CT34" s="2">
        <v>0</v>
      </c>
      <c r="CU34" s="2" t="s">
        <v>137</v>
      </c>
    </row>
    <row r="35" spans="1:99" s="2" customFormat="1" x14ac:dyDescent="0.25">
      <c r="A35" s="2" t="s">
        <v>317</v>
      </c>
      <c r="B35" s="2" t="s">
        <v>214</v>
      </c>
      <c r="C35" s="2" t="s">
        <v>318</v>
      </c>
      <c r="D35" s="2">
        <v>1844</v>
      </c>
      <c r="E35" s="2">
        <f t="shared" si="0"/>
        <v>171</v>
      </c>
      <c r="F35" s="2">
        <v>20</v>
      </c>
      <c r="G35" s="2">
        <v>22</v>
      </c>
      <c r="H35" s="2">
        <v>7500</v>
      </c>
      <c r="I35" s="2">
        <v>19580</v>
      </c>
      <c r="J35" s="2">
        <v>9500</v>
      </c>
      <c r="K35" s="2">
        <v>19580</v>
      </c>
      <c r="L35" s="2">
        <f t="shared" si="1"/>
        <v>852902842</v>
      </c>
      <c r="M35" s="2">
        <v>1220</v>
      </c>
      <c r="N35" s="2">
        <f t="shared" si="2"/>
        <v>53143200</v>
      </c>
      <c r="O35" s="2">
        <f t="shared" si="3"/>
        <v>1.90625</v>
      </c>
      <c r="P35" s="2">
        <f t="shared" si="4"/>
        <v>4937169.2</v>
      </c>
      <c r="Q35" s="2">
        <f t="shared" si="5"/>
        <v>4.9371692000000005</v>
      </c>
      <c r="R35" s="2">
        <v>5983</v>
      </c>
      <c r="S35" s="2">
        <f t="shared" si="6"/>
        <v>15495.910169999999</v>
      </c>
      <c r="T35" s="2">
        <f t="shared" si="7"/>
        <v>3829120</v>
      </c>
      <c r="U35" s="2">
        <f t="shared" si="8"/>
        <v>166806040000</v>
      </c>
      <c r="W35" s="2">
        <f t="shared" si="9"/>
        <v>0</v>
      </c>
      <c r="X35" s="2">
        <f t="shared" si="10"/>
        <v>0</v>
      </c>
      <c r="Y35" s="2">
        <f t="shared" si="11"/>
        <v>0</v>
      </c>
      <c r="Z35" s="2">
        <f t="shared" si="12"/>
        <v>16.049143484020533</v>
      </c>
      <c r="AA35" s="2">
        <f t="shared" si="13"/>
        <v>0</v>
      </c>
      <c r="AB35" s="2">
        <f t="shared" si="14"/>
        <v>2.4073715226030798</v>
      </c>
      <c r="AC35" s="2">
        <v>20</v>
      </c>
      <c r="AD35" s="2">
        <f t="shared" si="15"/>
        <v>0.80245717420102669</v>
      </c>
      <c r="AE35" s="2" t="s">
        <v>133</v>
      </c>
      <c r="AF35" s="2">
        <f t="shared" si="16"/>
        <v>3138.622950819672</v>
      </c>
      <c r="AG35" s="2">
        <f t="shared" si="17"/>
        <v>0.19510727233300787</v>
      </c>
      <c r="AH35" s="2">
        <f t="shared" si="18"/>
        <v>0.42132991297194244</v>
      </c>
      <c r="AI35" s="2">
        <f t="shared" si="19"/>
        <v>413819050</v>
      </c>
      <c r="AJ35" s="2">
        <f t="shared" si="20"/>
        <v>11718060</v>
      </c>
      <c r="AK35" s="2">
        <f t="shared" si="21"/>
        <v>11.718059999999999</v>
      </c>
      <c r="AL35" s="2" t="s">
        <v>133</v>
      </c>
      <c r="AM35" s="2" t="s">
        <v>133</v>
      </c>
      <c r="AN35" s="2" t="s">
        <v>133</v>
      </c>
      <c r="AO35" s="2" t="s">
        <v>133</v>
      </c>
      <c r="AP35" s="2" t="s">
        <v>133</v>
      </c>
      <c r="AQ35" s="2" t="s">
        <v>133</v>
      </c>
      <c r="AR35" s="2" t="s">
        <v>133</v>
      </c>
      <c r="AS35" s="2">
        <v>0</v>
      </c>
      <c r="AT35" s="2" t="s">
        <v>133</v>
      </c>
      <c r="AU35" s="2" t="s">
        <v>133</v>
      </c>
      <c r="AV35" s="2">
        <v>0</v>
      </c>
      <c r="AW35" s="2">
        <v>0</v>
      </c>
      <c r="AX35" s="2">
        <v>0</v>
      </c>
      <c r="AY35" s="2">
        <v>0</v>
      </c>
      <c r="AZ35" s="2">
        <v>0</v>
      </c>
      <c r="BA35" s="2">
        <v>0</v>
      </c>
      <c r="BB35" s="2">
        <v>0</v>
      </c>
      <c r="BC35" s="2">
        <v>0</v>
      </c>
      <c r="BD35" s="2">
        <v>0</v>
      </c>
      <c r="BE35" s="2">
        <v>0</v>
      </c>
      <c r="BF35" s="2">
        <v>0</v>
      </c>
      <c r="BG35" s="2">
        <v>0</v>
      </c>
      <c r="BH35" s="2">
        <v>0</v>
      </c>
      <c r="BI35" s="2">
        <v>0</v>
      </c>
      <c r="BJ35" s="2">
        <v>0</v>
      </c>
      <c r="BK35" s="2">
        <v>0</v>
      </c>
      <c r="BL35" s="2">
        <v>0</v>
      </c>
      <c r="BM35" s="2">
        <v>0</v>
      </c>
      <c r="BN35" s="2">
        <v>0</v>
      </c>
      <c r="BO35" s="2">
        <v>0</v>
      </c>
      <c r="BP35" s="2">
        <v>0</v>
      </c>
      <c r="BQ35" s="2">
        <v>0</v>
      </c>
      <c r="BR35" s="2">
        <v>0</v>
      </c>
      <c r="BS35" s="2">
        <v>0</v>
      </c>
      <c r="BT35" s="2">
        <v>0</v>
      </c>
      <c r="BU35" s="2">
        <v>0</v>
      </c>
      <c r="BV35" s="2">
        <v>0</v>
      </c>
      <c r="BW35" s="2">
        <v>0</v>
      </c>
      <c r="BX35" s="2">
        <v>0</v>
      </c>
      <c r="BY35" s="2">
        <v>0</v>
      </c>
      <c r="BZ35" s="2">
        <v>0</v>
      </c>
      <c r="CA35" s="2">
        <v>0</v>
      </c>
      <c r="CB35" s="2">
        <v>0</v>
      </c>
      <c r="CC35" s="2">
        <v>0</v>
      </c>
      <c r="CD35" s="2">
        <v>0</v>
      </c>
      <c r="CE35" s="2">
        <v>0</v>
      </c>
      <c r="CF35" s="2">
        <v>0</v>
      </c>
      <c r="CG35" s="2">
        <v>0</v>
      </c>
      <c r="CH35" s="2">
        <v>0</v>
      </c>
      <c r="CI35" s="2">
        <v>0</v>
      </c>
      <c r="CJ35" s="2">
        <v>0</v>
      </c>
      <c r="CK35" s="2">
        <v>0</v>
      </c>
      <c r="CL35" s="2">
        <v>0</v>
      </c>
      <c r="CM35" s="2">
        <v>0</v>
      </c>
      <c r="CN35" s="2">
        <v>0</v>
      </c>
      <c r="CO35" s="2">
        <v>0</v>
      </c>
      <c r="CP35" s="2">
        <v>0</v>
      </c>
      <c r="CQ35" s="2">
        <v>0</v>
      </c>
      <c r="CR35" s="2">
        <v>0</v>
      </c>
      <c r="CS35" s="2">
        <v>0</v>
      </c>
      <c r="CT35" s="2">
        <v>0</v>
      </c>
      <c r="CU35" s="2" t="s">
        <v>137</v>
      </c>
    </row>
    <row r="36" spans="1:99" s="2" customFormat="1" x14ac:dyDescent="0.25">
      <c r="A36" s="2" t="s">
        <v>319</v>
      </c>
      <c r="B36" s="2" t="s">
        <v>214</v>
      </c>
      <c r="C36" s="2" t="s">
        <v>320</v>
      </c>
      <c r="D36" s="2">
        <v>1844</v>
      </c>
      <c r="E36" s="2">
        <f t="shared" si="0"/>
        <v>171</v>
      </c>
      <c r="F36" s="2">
        <v>21</v>
      </c>
      <c r="G36" s="2">
        <v>27</v>
      </c>
      <c r="H36" s="2">
        <v>7000</v>
      </c>
      <c r="I36" s="2">
        <v>15860</v>
      </c>
      <c r="J36" s="2">
        <v>8100</v>
      </c>
      <c r="K36" s="2">
        <v>15860</v>
      </c>
      <c r="L36" s="2">
        <f t="shared" si="1"/>
        <v>690860014</v>
      </c>
      <c r="M36" s="2">
        <v>1110</v>
      </c>
      <c r="N36" s="2">
        <f t="shared" si="2"/>
        <v>48351600</v>
      </c>
      <c r="O36" s="2">
        <f t="shared" si="3"/>
        <v>1.734375</v>
      </c>
      <c r="P36" s="2">
        <f t="shared" si="4"/>
        <v>4492014.6000000006</v>
      </c>
      <c r="Q36" s="2">
        <f t="shared" si="5"/>
        <v>4.4920146000000001</v>
      </c>
      <c r="R36" s="2">
        <v>5412</v>
      </c>
      <c r="S36" s="2">
        <f t="shared" si="6"/>
        <v>14017.025879999999</v>
      </c>
      <c r="T36" s="2">
        <f t="shared" si="7"/>
        <v>3463680</v>
      </c>
      <c r="U36" s="2">
        <f t="shared" si="8"/>
        <v>150886560000</v>
      </c>
      <c r="W36" s="2">
        <f t="shared" si="9"/>
        <v>0</v>
      </c>
      <c r="X36" s="2">
        <f t="shared" si="10"/>
        <v>0</v>
      </c>
      <c r="Y36" s="2">
        <f t="shared" si="11"/>
        <v>0</v>
      </c>
      <c r="Z36" s="2">
        <f t="shared" si="12"/>
        <v>14.288255486891851</v>
      </c>
      <c r="AA36" s="2">
        <f t="shared" si="13"/>
        <v>0</v>
      </c>
      <c r="AB36" s="2">
        <f t="shared" si="14"/>
        <v>2.0411793552702644</v>
      </c>
      <c r="AC36" s="2">
        <v>21</v>
      </c>
      <c r="AD36" s="2">
        <f t="shared" si="15"/>
        <v>0.68039311842342143</v>
      </c>
      <c r="AE36" s="2" t="s">
        <v>133</v>
      </c>
      <c r="AF36" s="2">
        <f t="shared" si="16"/>
        <v>3120.4324324324325</v>
      </c>
      <c r="AG36" s="2">
        <f t="shared" si="17"/>
        <v>0.18210389321881634</v>
      </c>
      <c r="AH36" s="2">
        <f t="shared" si="18"/>
        <v>0.44959764544516634</v>
      </c>
      <c r="AI36" s="2">
        <f t="shared" si="19"/>
        <v>352835190</v>
      </c>
      <c r="AJ36" s="2">
        <f t="shared" si="20"/>
        <v>9991188</v>
      </c>
      <c r="AK36" s="2">
        <f t="shared" si="21"/>
        <v>9.9911879999999993</v>
      </c>
      <c r="AL36" s="2" t="s">
        <v>133</v>
      </c>
      <c r="AM36" s="2" t="s">
        <v>133</v>
      </c>
      <c r="AN36" s="2" t="s">
        <v>133</v>
      </c>
      <c r="AO36" s="2" t="s">
        <v>133</v>
      </c>
      <c r="AP36" s="2" t="s">
        <v>133</v>
      </c>
      <c r="AQ36" s="2" t="s">
        <v>133</v>
      </c>
      <c r="AR36" s="2" t="s">
        <v>133</v>
      </c>
      <c r="AS36" s="2">
        <v>0</v>
      </c>
      <c r="AT36" s="2" t="s">
        <v>133</v>
      </c>
      <c r="AU36" s="2" t="s">
        <v>133</v>
      </c>
      <c r="AV36" s="2">
        <v>0</v>
      </c>
      <c r="AW36" s="2">
        <v>0</v>
      </c>
      <c r="AX36" s="2">
        <v>0</v>
      </c>
      <c r="AY36" s="2">
        <v>0</v>
      </c>
      <c r="AZ36" s="2">
        <v>0</v>
      </c>
      <c r="BA36" s="2">
        <v>0</v>
      </c>
      <c r="BB36" s="2">
        <v>0</v>
      </c>
      <c r="BC36" s="2">
        <v>0</v>
      </c>
      <c r="BD36" s="2">
        <v>0</v>
      </c>
      <c r="BE36" s="2">
        <v>0</v>
      </c>
      <c r="BF36" s="2">
        <v>0</v>
      </c>
      <c r="BG36" s="2">
        <v>0</v>
      </c>
      <c r="BH36" s="2">
        <v>0</v>
      </c>
      <c r="BI36" s="2">
        <v>0</v>
      </c>
      <c r="BJ36" s="2">
        <v>0</v>
      </c>
      <c r="BK36" s="2">
        <v>0</v>
      </c>
      <c r="BL36" s="2">
        <v>0</v>
      </c>
      <c r="BM36" s="2">
        <v>0</v>
      </c>
      <c r="BN36" s="2">
        <v>0</v>
      </c>
      <c r="BO36" s="2">
        <v>0</v>
      </c>
      <c r="BP36" s="2">
        <v>0</v>
      </c>
      <c r="BQ36" s="2">
        <v>0</v>
      </c>
      <c r="BR36" s="2">
        <v>0</v>
      </c>
      <c r="BS36" s="2">
        <v>0</v>
      </c>
      <c r="BT36" s="2">
        <v>0</v>
      </c>
      <c r="BU36" s="2">
        <v>0</v>
      </c>
      <c r="BV36" s="2">
        <v>0</v>
      </c>
      <c r="BW36" s="2">
        <v>0</v>
      </c>
      <c r="BX36" s="2">
        <v>0</v>
      </c>
      <c r="BY36" s="2">
        <v>0</v>
      </c>
      <c r="BZ36" s="2">
        <v>0</v>
      </c>
      <c r="CA36" s="2">
        <v>0</v>
      </c>
      <c r="CB36" s="2">
        <v>0</v>
      </c>
      <c r="CC36" s="2">
        <v>0</v>
      </c>
      <c r="CD36" s="2">
        <v>0</v>
      </c>
      <c r="CE36" s="2">
        <v>0</v>
      </c>
      <c r="CF36" s="2">
        <v>0</v>
      </c>
      <c r="CG36" s="2">
        <v>0</v>
      </c>
      <c r="CH36" s="2">
        <v>0</v>
      </c>
      <c r="CI36" s="2">
        <v>0</v>
      </c>
      <c r="CJ36" s="2">
        <v>0</v>
      </c>
      <c r="CK36" s="2">
        <v>0</v>
      </c>
      <c r="CL36" s="2">
        <v>0</v>
      </c>
      <c r="CM36" s="2">
        <v>0</v>
      </c>
      <c r="CN36" s="2">
        <v>0</v>
      </c>
      <c r="CO36" s="2">
        <v>0</v>
      </c>
      <c r="CP36" s="2">
        <v>0</v>
      </c>
      <c r="CQ36" s="2">
        <v>0</v>
      </c>
      <c r="CR36" s="2">
        <v>0</v>
      </c>
      <c r="CS36" s="2">
        <v>0</v>
      </c>
      <c r="CT36" s="2">
        <v>0</v>
      </c>
      <c r="CU36" s="2" t="s">
        <v>137</v>
      </c>
    </row>
    <row r="37" spans="1:99" s="2" customFormat="1" x14ac:dyDescent="0.25">
      <c r="A37" s="2" t="s">
        <v>321</v>
      </c>
      <c r="B37" s="2" t="s">
        <v>322</v>
      </c>
      <c r="C37" s="2" t="s">
        <v>323</v>
      </c>
      <c r="D37" s="2">
        <v>1960</v>
      </c>
      <c r="E37" s="2">
        <f t="shared" si="0"/>
        <v>55</v>
      </c>
      <c r="F37" s="2">
        <v>123</v>
      </c>
      <c r="G37" s="2">
        <v>160</v>
      </c>
      <c r="H37" s="2">
        <v>138000</v>
      </c>
      <c r="I37" s="2">
        <v>167900</v>
      </c>
      <c r="J37" s="2">
        <v>32100</v>
      </c>
      <c r="K37" s="2">
        <v>167900</v>
      </c>
      <c r="L37" s="2">
        <f t="shared" si="1"/>
        <v>7313707210</v>
      </c>
      <c r="M37" s="2">
        <v>1230</v>
      </c>
      <c r="N37" s="2">
        <f t="shared" si="2"/>
        <v>53578800</v>
      </c>
      <c r="O37" s="2">
        <f t="shared" si="3"/>
        <v>1.921875</v>
      </c>
      <c r="P37" s="2">
        <f t="shared" si="4"/>
        <v>4977637.8</v>
      </c>
      <c r="Q37" s="2">
        <f t="shared" si="5"/>
        <v>4.9776378000000001</v>
      </c>
      <c r="R37" s="2">
        <v>408</v>
      </c>
      <c r="S37" s="2">
        <f t="shared" si="6"/>
        <v>1056.7159199999999</v>
      </c>
      <c r="T37" s="2">
        <f t="shared" si="7"/>
        <v>261120</v>
      </c>
      <c r="U37" s="2">
        <f t="shared" si="8"/>
        <v>11375040000</v>
      </c>
      <c r="V37" s="2">
        <v>497488.93865000003</v>
      </c>
      <c r="W37" s="2">
        <f t="shared" si="9"/>
        <v>151.63462850051999</v>
      </c>
      <c r="X37" s="2">
        <f t="shared" si="10"/>
        <v>94.221420046678105</v>
      </c>
      <c r="Y37" s="2">
        <f t="shared" si="11"/>
        <v>19.172627601078752</v>
      </c>
      <c r="Z37" s="2">
        <f t="shared" si="12"/>
        <v>136.50375167043683</v>
      </c>
      <c r="AA37" s="2">
        <f t="shared" si="13"/>
        <v>3.8296690684149004</v>
      </c>
      <c r="AB37" s="2">
        <f t="shared" si="14"/>
        <v>3.3293597968399227</v>
      </c>
      <c r="AC37" s="2">
        <v>123</v>
      </c>
      <c r="AD37" s="2">
        <f t="shared" si="15"/>
        <v>1.1097865989466409</v>
      </c>
      <c r="AE37" s="2">
        <v>583.74199999999996</v>
      </c>
      <c r="AF37" s="2">
        <f t="shared" si="16"/>
        <v>212.29268292682926</v>
      </c>
      <c r="AG37" s="2">
        <f t="shared" si="17"/>
        <v>1.6526981650248582</v>
      </c>
      <c r="AH37" s="2">
        <f t="shared" si="18"/>
        <v>0.12571472430103536</v>
      </c>
      <c r="AI37" s="2">
        <f t="shared" si="19"/>
        <v>1398272790</v>
      </c>
      <c r="AJ37" s="2">
        <f t="shared" si="20"/>
        <v>39594708</v>
      </c>
      <c r="AK37" s="2">
        <f t="shared" si="21"/>
        <v>39.594707999999997</v>
      </c>
      <c r="AL37" s="2" t="s">
        <v>324</v>
      </c>
      <c r="AM37" s="2" t="s">
        <v>133</v>
      </c>
      <c r="AN37" s="2" t="s">
        <v>325</v>
      </c>
      <c r="AO37" s="2" t="s">
        <v>326</v>
      </c>
      <c r="AP37" s="2" t="s">
        <v>327</v>
      </c>
      <c r="AQ37" s="2" t="s">
        <v>328</v>
      </c>
      <c r="AR37" s="2" t="s">
        <v>329</v>
      </c>
      <c r="AS37" s="2">
        <v>3</v>
      </c>
      <c r="AT37" s="2" t="s">
        <v>330</v>
      </c>
      <c r="AU37" s="2" t="s">
        <v>331</v>
      </c>
      <c r="AV37" s="2">
        <v>11</v>
      </c>
      <c r="AW37" s="5">
        <v>25</v>
      </c>
      <c r="AX37" s="5">
        <v>66</v>
      </c>
      <c r="AY37" s="5">
        <v>9</v>
      </c>
      <c r="AZ37" s="5">
        <v>0.2</v>
      </c>
      <c r="BA37" s="2">
        <v>0</v>
      </c>
      <c r="BB37" s="2">
        <v>0</v>
      </c>
      <c r="BC37" s="2">
        <v>0</v>
      </c>
      <c r="BD37" s="2">
        <v>0</v>
      </c>
      <c r="BE37" s="5">
        <v>0.1</v>
      </c>
      <c r="BF37" s="5">
        <v>91.5</v>
      </c>
      <c r="BG37" s="5">
        <v>1.6</v>
      </c>
      <c r="BH37" s="5">
        <v>5.3</v>
      </c>
      <c r="BI37" s="2">
        <v>0</v>
      </c>
      <c r="BJ37" s="2">
        <v>0</v>
      </c>
      <c r="BK37" s="5">
        <v>0.3</v>
      </c>
      <c r="BL37" s="2">
        <v>0</v>
      </c>
      <c r="BM37" s="2">
        <v>0</v>
      </c>
      <c r="BN37" s="5">
        <v>1</v>
      </c>
      <c r="BO37" s="5">
        <v>69581</v>
      </c>
      <c r="BP37" s="5">
        <v>9146</v>
      </c>
      <c r="BQ37" s="5">
        <v>77</v>
      </c>
      <c r="BR37" s="5">
        <v>10</v>
      </c>
      <c r="BS37" s="5">
        <v>0.14000000000000001</v>
      </c>
      <c r="BT37" s="5">
        <v>0.02</v>
      </c>
      <c r="BU37" s="5">
        <v>102311</v>
      </c>
      <c r="BV37" s="5">
        <v>113</v>
      </c>
      <c r="BW37" s="5">
        <v>0.2</v>
      </c>
      <c r="BX37" s="5">
        <v>431912</v>
      </c>
      <c r="BY37" s="5">
        <v>18978</v>
      </c>
      <c r="BZ37" s="5">
        <v>478</v>
      </c>
      <c r="CA37" s="5">
        <v>21</v>
      </c>
      <c r="CB37" s="5">
        <v>0.83</v>
      </c>
      <c r="CC37" s="5">
        <v>0.04</v>
      </c>
      <c r="CD37" s="5">
        <v>6</v>
      </c>
      <c r="CE37" s="5">
        <v>17</v>
      </c>
      <c r="CF37" s="2">
        <v>0</v>
      </c>
      <c r="CG37" s="5">
        <v>1</v>
      </c>
      <c r="CH37" s="5">
        <v>54</v>
      </c>
      <c r="CI37" s="5">
        <v>38</v>
      </c>
      <c r="CJ37" s="5">
        <v>80</v>
      </c>
      <c r="CK37" s="5">
        <v>1</v>
      </c>
      <c r="CL37" s="5">
        <v>1</v>
      </c>
      <c r="CM37" s="2">
        <v>0</v>
      </c>
      <c r="CN37" s="2">
        <v>0</v>
      </c>
      <c r="CO37" s="2">
        <v>0</v>
      </c>
      <c r="CP37" s="2">
        <v>0</v>
      </c>
      <c r="CQ37" s="2">
        <v>0</v>
      </c>
      <c r="CR37" s="5">
        <v>1</v>
      </c>
      <c r="CS37" s="5">
        <v>0.73767000000000005</v>
      </c>
      <c r="CT37" s="5">
        <v>0.58472999999999997</v>
      </c>
      <c r="CU37" s="2" t="s">
        <v>137</v>
      </c>
    </row>
    <row r="38" spans="1:99" s="2" customFormat="1" x14ac:dyDescent="0.25">
      <c r="A38" s="2" t="s">
        <v>332</v>
      </c>
      <c r="B38" s="2" t="s">
        <v>333</v>
      </c>
      <c r="C38" s="2" t="s">
        <v>334</v>
      </c>
      <c r="D38" s="2">
        <v>1969</v>
      </c>
      <c r="E38" s="2">
        <f t="shared" si="0"/>
        <v>46</v>
      </c>
      <c r="F38" s="2">
        <v>152</v>
      </c>
      <c r="G38" s="2">
        <v>195</v>
      </c>
      <c r="H38" s="2">
        <v>298200</v>
      </c>
      <c r="I38" s="2">
        <v>164360</v>
      </c>
      <c r="J38" s="2">
        <v>37720</v>
      </c>
      <c r="K38" s="2">
        <v>164360</v>
      </c>
      <c r="L38" s="2">
        <f t="shared" si="1"/>
        <v>7159505164</v>
      </c>
      <c r="M38" s="2">
        <v>1131</v>
      </c>
      <c r="N38" s="2">
        <f t="shared" si="2"/>
        <v>49266360</v>
      </c>
      <c r="O38" s="2">
        <f t="shared" si="3"/>
        <v>1.7671875000000001</v>
      </c>
      <c r="P38" s="2">
        <f t="shared" si="4"/>
        <v>4576998.66</v>
      </c>
      <c r="Q38" s="2">
        <f t="shared" si="5"/>
        <v>4.5769986600000001</v>
      </c>
      <c r="R38" s="2">
        <v>392</v>
      </c>
      <c r="S38" s="2">
        <f t="shared" si="6"/>
        <v>1015.2760799999999</v>
      </c>
      <c r="T38" s="2">
        <f t="shared" si="7"/>
        <v>250880</v>
      </c>
      <c r="U38" s="2">
        <f t="shared" si="8"/>
        <v>10928960000</v>
      </c>
      <c r="V38" s="2">
        <v>215973.30309999999</v>
      </c>
      <c r="W38" s="2">
        <f t="shared" si="9"/>
        <v>65.828662784879995</v>
      </c>
      <c r="X38" s="2">
        <f t="shared" si="10"/>
        <v>40.904047767321401</v>
      </c>
      <c r="Y38" s="2">
        <f t="shared" si="11"/>
        <v>8.6799961314441134</v>
      </c>
      <c r="Z38" s="2">
        <f t="shared" si="12"/>
        <v>145.32238963869057</v>
      </c>
      <c r="AA38" s="2">
        <f t="shared" si="13"/>
        <v>1.414852729406298</v>
      </c>
      <c r="AB38" s="2">
        <f t="shared" si="14"/>
        <v>2.8682050586583667</v>
      </c>
      <c r="AC38" s="2">
        <v>152</v>
      </c>
      <c r="AD38" s="2">
        <f t="shared" si="15"/>
        <v>0.95606835288612213</v>
      </c>
      <c r="AE38" s="2">
        <v>487.22199999999998</v>
      </c>
      <c r="AF38" s="2">
        <f t="shared" si="16"/>
        <v>221.82139699381079</v>
      </c>
      <c r="AG38" s="2">
        <f t="shared" si="17"/>
        <v>1.8348591887423302</v>
      </c>
      <c r="AH38" s="2">
        <f t="shared" si="18"/>
        <v>9.8373243092481175E-2</v>
      </c>
      <c r="AI38" s="2">
        <f t="shared" si="19"/>
        <v>1643079428</v>
      </c>
      <c r="AJ38" s="2">
        <f t="shared" si="20"/>
        <v>46526865.600000001</v>
      </c>
      <c r="AK38" s="2">
        <f t="shared" si="21"/>
        <v>46.526865600000001</v>
      </c>
      <c r="AL38" s="2" t="s">
        <v>335</v>
      </c>
      <c r="AM38" s="2" t="s">
        <v>336</v>
      </c>
      <c r="AN38" s="2" t="s">
        <v>337</v>
      </c>
      <c r="AO38" s="2" t="s">
        <v>338</v>
      </c>
      <c r="AP38" s="2" t="s">
        <v>339</v>
      </c>
      <c r="AQ38" s="2" t="s">
        <v>340</v>
      </c>
      <c r="AR38" s="2" t="s">
        <v>341</v>
      </c>
      <c r="AS38" s="2">
        <v>2</v>
      </c>
      <c r="AT38" s="2" t="s">
        <v>342</v>
      </c>
      <c r="AU38" s="2" t="s">
        <v>343</v>
      </c>
      <c r="AV38" s="2">
        <v>11</v>
      </c>
      <c r="AW38" s="5">
        <v>99</v>
      </c>
      <c r="AX38" s="5">
        <v>1</v>
      </c>
      <c r="AY38" s="2">
        <v>0</v>
      </c>
      <c r="AZ38" s="5">
        <v>0.4</v>
      </c>
      <c r="BA38" s="2">
        <v>0</v>
      </c>
      <c r="BB38" s="2">
        <v>0</v>
      </c>
      <c r="BC38" s="5">
        <v>0.2</v>
      </c>
      <c r="BD38" s="2">
        <v>0</v>
      </c>
      <c r="BE38" s="5">
        <v>0.2</v>
      </c>
      <c r="BF38" s="5">
        <v>89.1</v>
      </c>
      <c r="BG38" s="5">
        <v>0.6</v>
      </c>
      <c r="BH38" s="5">
        <v>7.2</v>
      </c>
      <c r="BI38" s="2">
        <v>0</v>
      </c>
      <c r="BJ38" s="2">
        <v>0</v>
      </c>
      <c r="BK38" s="5">
        <v>0.5</v>
      </c>
      <c r="BL38" s="5">
        <v>0.4</v>
      </c>
      <c r="BM38" s="2">
        <v>0</v>
      </c>
      <c r="BN38" s="5">
        <v>1.3</v>
      </c>
      <c r="BO38" s="5">
        <v>55381</v>
      </c>
      <c r="BP38" s="5">
        <v>8625</v>
      </c>
      <c r="BQ38" s="5">
        <v>54</v>
      </c>
      <c r="BR38" s="5">
        <v>8</v>
      </c>
      <c r="BS38" s="5">
        <v>0.12</v>
      </c>
      <c r="BT38" s="5">
        <v>0.02</v>
      </c>
      <c r="BU38" s="5">
        <v>81850</v>
      </c>
      <c r="BV38" s="5">
        <v>80</v>
      </c>
      <c r="BW38" s="5">
        <v>0.18</v>
      </c>
      <c r="BX38" s="5">
        <v>322080</v>
      </c>
      <c r="BY38" s="5">
        <v>18576</v>
      </c>
      <c r="BZ38" s="5">
        <v>313</v>
      </c>
      <c r="CA38" s="5">
        <v>18</v>
      </c>
      <c r="CB38" s="5">
        <v>0.74</v>
      </c>
      <c r="CC38" s="5">
        <v>0.04</v>
      </c>
      <c r="CD38" s="5">
        <v>18</v>
      </c>
      <c r="CE38" s="5">
        <v>29</v>
      </c>
      <c r="CF38" s="5">
        <v>1</v>
      </c>
      <c r="CG38" s="5">
        <v>2</v>
      </c>
      <c r="CH38" s="5">
        <v>44</v>
      </c>
      <c r="CI38" s="5">
        <v>35</v>
      </c>
      <c r="CJ38" s="5">
        <v>65</v>
      </c>
      <c r="CK38" s="5">
        <v>2</v>
      </c>
      <c r="CL38" s="5">
        <v>2</v>
      </c>
      <c r="CM38" s="2">
        <v>0</v>
      </c>
      <c r="CN38" s="2">
        <v>0</v>
      </c>
      <c r="CO38" s="2">
        <v>0</v>
      </c>
      <c r="CP38" s="2">
        <v>0</v>
      </c>
      <c r="CQ38" s="2">
        <v>0</v>
      </c>
      <c r="CR38" s="5">
        <v>2</v>
      </c>
      <c r="CS38" s="5">
        <v>0.76909000000000005</v>
      </c>
      <c r="CT38" s="5">
        <v>0.66803000000000001</v>
      </c>
      <c r="CU38" s="2" t="s">
        <v>137</v>
      </c>
    </row>
    <row r="39" spans="1:99" s="2" customFormat="1" x14ac:dyDescent="0.25">
      <c r="A39" s="2" t="s">
        <v>344</v>
      </c>
      <c r="B39" s="2" t="s">
        <v>345</v>
      </c>
      <c r="C39" s="2" t="s">
        <v>346</v>
      </c>
      <c r="D39" s="2">
        <v>1949</v>
      </c>
      <c r="E39" s="2">
        <f t="shared" si="0"/>
        <v>66</v>
      </c>
      <c r="F39" s="2">
        <v>86</v>
      </c>
      <c r="G39" s="2">
        <v>118</v>
      </c>
      <c r="H39" s="2">
        <v>22800</v>
      </c>
      <c r="I39" s="2">
        <v>93300</v>
      </c>
      <c r="J39" s="2">
        <v>17200</v>
      </c>
      <c r="K39" s="2">
        <v>93300</v>
      </c>
      <c r="L39" s="2">
        <f t="shared" si="1"/>
        <v>4064138670</v>
      </c>
      <c r="M39" s="2">
        <v>1100</v>
      </c>
      <c r="N39" s="2">
        <f t="shared" si="2"/>
        <v>47916000</v>
      </c>
      <c r="O39" s="2">
        <f t="shared" si="3"/>
        <v>1.71875</v>
      </c>
      <c r="P39" s="2">
        <f t="shared" si="4"/>
        <v>4451546</v>
      </c>
      <c r="Q39" s="2">
        <f t="shared" si="5"/>
        <v>4.4515460000000004</v>
      </c>
      <c r="R39" s="2">
        <v>206</v>
      </c>
      <c r="S39" s="2">
        <f t="shared" si="6"/>
        <v>533.53793999999994</v>
      </c>
      <c r="T39" s="2">
        <f t="shared" si="7"/>
        <v>131840</v>
      </c>
      <c r="U39" s="2">
        <f t="shared" si="8"/>
        <v>5743280000</v>
      </c>
      <c r="V39" s="2">
        <v>148814.55609</v>
      </c>
      <c r="W39" s="2">
        <f t="shared" si="9"/>
        <v>45.358676696231996</v>
      </c>
      <c r="X39" s="2">
        <f t="shared" si="10"/>
        <v>28.18458403610946</v>
      </c>
      <c r="Y39" s="2">
        <f t="shared" si="11"/>
        <v>6.064567500673907</v>
      </c>
      <c r="Z39" s="2">
        <f t="shared" si="12"/>
        <v>84.817987102429257</v>
      </c>
      <c r="AA39" s="2">
        <f t="shared" si="13"/>
        <v>2.1379611879073841</v>
      </c>
      <c r="AB39" s="2">
        <f t="shared" si="14"/>
        <v>2.9587669919452066</v>
      </c>
      <c r="AC39" s="2">
        <v>86</v>
      </c>
      <c r="AD39" s="2">
        <f t="shared" si="15"/>
        <v>0.98625566398173559</v>
      </c>
      <c r="AE39" s="2">
        <v>238.14699999999999</v>
      </c>
      <c r="AF39" s="2">
        <f t="shared" si="16"/>
        <v>119.85454545454546</v>
      </c>
      <c r="AG39" s="2">
        <f t="shared" si="17"/>
        <v>1.0859082482821005</v>
      </c>
      <c r="AH39" s="2">
        <f t="shared" si="18"/>
        <v>0.20982165414395723</v>
      </c>
      <c r="AI39" s="2">
        <f t="shared" si="19"/>
        <v>749230280</v>
      </c>
      <c r="AJ39" s="2">
        <f t="shared" si="20"/>
        <v>21215856</v>
      </c>
      <c r="AK39" s="2">
        <f t="shared" si="21"/>
        <v>21.215855999999999</v>
      </c>
      <c r="AL39" s="2" t="s">
        <v>347</v>
      </c>
      <c r="AM39" s="2" t="s">
        <v>133</v>
      </c>
      <c r="AN39" s="2" t="s">
        <v>348</v>
      </c>
      <c r="AO39" s="2" t="s">
        <v>349</v>
      </c>
      <c r="AP39" s="2" t="s">
        <v>350</v>
      </c>
      <c r="AQ39" s="2" t="s">
        <v>351</v>
      </c>
      <c r="AR39" s="2" t="s">
        <v>352</v>
      </c>
      <c r="AS39" s="2">
        <v>2</v>
      </c>
      <c r="AT39" s="2" t="s">
        <v>353</v>
      </c>
      <c r="AU39" s="2" t="s">
        <v>354</v>
      </c>
      <c r="AV39" s="2">
        <v>11</v>
      </c>
      <c r="AW39" s="5">
        <v>91</v>
      </c>
      <c r="AX39" s="5">
        <v>9</v>
      </c>
      <c r="AY39" s="2">
        <v>0</v>
      </c>
      <c r="AZ39" s="5">
        <v>0.7</v>
      </c>
      <c r="BA39" s="2">
        <v>0</v>
      </c>
      <c r="BB39" s="2">
        <v>0</v>
      </c>
      <c r="BC39" s="5">
        <v>0.1</v>
      </c>
      <c r="BD39" s="2">
        <v>0</v>
      </c>
      <c r="BE39" s="5">
        <v>0.2</v>
      </c>
      <c r="BF39" s="5">
        <v>94.9</v>
      </c>
      <c r="BG39" s="5">
        <v>0.8</v>
      </c>
      <c r="BH39" s="5">
        <v>1.6</v>
      </c>
      <c r="BI39" s="2">
        <v>0</v>
      </c>
      <c r="BJ39" s="2">
        <v>0</v>
      </c>
      <c r="BK39" s="5">
        <v>0.6</v>
      </c>
      <c r="BL39" s="2">
        <v>0</v>
      </c>
      <c r="BM39" s="2">
        <v>0</v>
      </c>
      <c r="BN39" s="5">
        <v>1.1000000000000001</v>
      </c>
      <c r="BO39" s="5">
        <v>24588</v>
      </c>
      <c r="BP39" s="5">
        <v>3540</v>
      </c>
      <c r="BQ39" s="5">
        <v>47</v>
      </c>
      <c r="BR39" s="5">
        <v>7</v>
      </c>
      <c r="BS39" s="5">
        <v>0.11</v>
      </c>
      <c r="BT39" s="5">
        <v>0.02</v>
      </c>
      <c r="BU39" s="5">
        <v>37887</v>
      </c>
      <c r="BV39" s="5">
        <v>73</v>
      </c>
      <c r="BW39" s="5">
        <v>0.17</v>
      </c>
      <c r="BX39" s="5">
        <v>164145</v>
      </c>
      <c r="BY39" s="5">
        <v>3785</v>
      </c>
      <c r="BZ39" s="5">
        <v>314</v>
      </c>
      <c r="CA39" s="5">
        <v>7</v>
      </c>
      <c r="CB39" s="5">
        <v>0.78</v>
      </c>
      <c r="CC39" s="5">
        <v>0.02</v>
      </c>
      <c r="CD39" s="5">
        <v>11</v>
      </c>
      <c r="CE39" s="5">
        <v>26</v>
      </c>
      <c r="CF39" s="5">
        <v>1</v>
      </c>
      <c r="CG39" s="5">
        <v>1</v>
      </c>
      <c r="CH39" s="5">
        <v>50</v>
      </c>
      <c r="CI39" s="5">
        <v>36</v>
      </c>
      <c r="CJ39" s="5">
        <v>71</v>
      </c>
      <c r="CK39" s="5">
        <v>2</v>
      </c>
      <c r="CL39" s="2">
        <v>0</v>
      </c>
      <c r="CM39" s="2">
        <v>0</v>
      </c>
      <c r="CN39" s="2">
        <v>0</v>
      </c>
      <c r="CO39" s="2">
        <v>0</v>
      </c>
      <c r="CP39" s="2">
        <v>0</v>
      </c>
      <c r="CQ39" s="2">
        <v>0</v>
      </c>
      <c r="CR39" s="5">
        <v>2</v>
      </c>
      <c r="CS39" s="5">
        <v>0.71753999999999996</v>
      </c>
      <c r="CT39" s="5">
        <v>0.33978000000000003</v>
      </c>
      <c r="CU39" s="2" t="s">
        <v>137</v>
      </c>
    </row>
    <row r="40" spans="1:99" s="2" customFormat="1" x14ac:dyDescent="0.25">
      <c r="A40" s="2" t="s">
        <v>355</v>
      </c>
      <c r="B40" s="2" t="s">
        <v>356</v>
      </c>
      <c r="C40" s="2" t="s">
        <v>357</v>
      </c>
      <c r="D40" s="2">
        <v>1968</v>
      </c>
      <c r="E40" s="2">
        <f t="shared" si="0"/>
        <v>47</v>
      </c>
      <c r="F40" s="2">
        <v>89</v>
      </c>
      <c r="G40" s="2">
        <v>120</v>
      </c>
      <c r="H40" s="2">
        <v>74600</v>
      </c>
      <c r="I40" s="2">
        <v>118990</v>
      </c>
      <c r="J40" s="2">
        <v>29390</v>
      </c>
      <c r="K40" s="2">
        <v>118990</v>
      </c>
      <c r="L40" s="2">
        <f t="shared" si="1"/>
        <v>5183192501</v>
      </c>
      <c r="M40" s="2">
        <v>1510</v>
      </c>
      <c r="N40" s="2">
        <f t="shared" si="2"/>
        <v>65775600</v>
      </c>
      <c r="O40" s="2">
        <f t="shared" si="3"/>
        <v>2.359375</v>
      </c>
      <c r="P40" s="2">
        <f t="shared" si="4"/>
        <v>6110758.6000000006</v>
      </c>
      <c r="Q40" s="2">
        <f t="shared" si="5"/>
        <v>6.1107586000000005</v>
      </c>
      <c r="R40" s="2">
        <v>196</v>
      </c>
      <c r="S40" s="2">
        <f t="shared" si="6"/>
        <v>507.63803999999993</v>
      </c>
      <c r="T40" s="2">
        <f t="shared" si="7"/>
        <v>125440</v>
      </c>
      <c r="U40" s="2">
        <f t="shared" si="8"/>
        <v>5464480000</v>
      </c>
      <c r="V40" s="2">
        <v>373064.98689</v>
      </c>
      <c r="W40" s="2">
        <f t="shared" si="9"/>
        <v>113.71020800407199</v>
      </c>
      <c r="X40" s="2">
        <f t="shared" si="10"/>
        <v>70.656270127044664</v>
      </c>
      <c r="Y40" s="2">
        <f t="shared" si="11"/>
        <v>12.976177610674902</v>
      </c>
      <c r="Z40" s="2">
        <f t="shared" si="12"/>
        <v>78.801143600362451</v>
      </c>
      <c r="AA40" s="2">
        <f t="shared" si="13"/>
        <v>3.1366622398756219</v>
      </c>
      <c r="AB40" s="2">
        <f t="shared" si="14"/>
        <v>2.6562183236077233</v>
      </c>
      <c r="AC40" s="2">
        <v>89</v>
      </c>
      <c r="AD40" s="2">
        <f t="shared" si="15"/>
        <v>0.88540610786924101</v>
      </c>
      <c r="AE40" s="2">
        <v>239.15899999999999</v>
      </c>
      <c r="AF40" s="2">
        <f t="shared" si="16"/>
        <v>83.072847682119203</v>
      </c>
      <c r="AG40" s="2">
        <f t="shared" si="17"/>
        <v>0.86108407916124974</v>
      </c>
      <c r="AH40" s="2">
        <f t="shared" si="18"/>
        <v>0.16856345700228456</v>
      </c>
      <c r="AI40" s="2">
        <f t="shared" si="19"/>
        <v>1280225461</v>
      </c>
      <c r="AJ40" s="2">
        <f t="shared" si="20"/>
        <v>36251977.200000003</v>
      </c>
      <c r="AK40" s="2">
        <f t="shared" si="21"/>
        <v>36.251977200000006</v>
      </c>
      <c r="AL40" s="2" t="s">
        <v>358</v>
      </c>
      <c r="AM40" s="2" t="s">
        <v>133</v>
      </c>
      <c r="AN40" s="2" t="s">
        <v>359</v>
      </c>
      <c r="AO40" s="2" t="s">
        <v>360</v>
      </c>
      <c r="AP40" s="2" t="s">
        <v>361</v>
      </c>
      <c r="AQ40" s="2" t="s">
        <v>362</v>
      </c>
      <c r="AR40" s="2" t="s">
        <v>363</v>
      </c>
      <c r="AS40" s="2">
        <v>3</v>
      </c>
      <c r="AT40" s="2" t="s">
        <v>364</v>
      </c>
      <c r="AU40" s="2" t="s">
        <v>365</v>
      </c>
      <c r="AV40" s="2">
        <v>11</v>
      </c>
      <c r="AW40" s="5">
        <v>66</v>
      </c>
      <c r="AX40" s="5">
        <v>32</v>
      </c>
      <c r="AY40" s="5">
        <v>2</v>
      </c>
      <c r="AZ40" s="5">
        <v>0.6</v>
      </c>
      <c r="BA40" s="2">
        <v>0</v>
      </c>
      <c r="BB40" s="2">
        <v>0</v>
      </c>
      <c r="BC40" s="5">
        <v>0.1</v>
      </c>
      <c r="BD40" s="2">
        <v>0</v>
      </c>
      <c r="BE40" s="5">
        <v>0.1</v>
      </c>
      <c r="BF40" s="5">
        <v>82.5</v>
      </c>
      <c r="BG40" s="5">
        <v>3.2</v>
      </c>
      <c r="BH40" s="5">
        <v>7.2</v>
      </c>
      <c r="BI40" s="2">
        <v>0</v>
      </c>
      <c r="BJ40" s="2">
        <v>0</v>
      </c>
      <c r="BK40" s="5">
        <v>4</v>
      </c>
      <c r="BL40" s="5">
        <v>2.1</v>
      </c>
      <c r="BM40" s="2">
        <v>0</v>
      </c>
      <c r="BN40" s="5">
        <v>0.3</v>
      </c>
      <c r="BO40" s="5">
        <v>27570</v>
      </c>
      <c r="BP40" s="5">
        <v>3740</v>
      </c>
      <c r="BQ40" s="5">
        <v>52</v>
      </c>
      <c r="BR40" s="5">
        <v>7</v>
      </c>
      <c r="BS40" s="5">
        <v>0.13</v>
      </c>
      <c r="BT40" s="5">
        <v>0.02</v>
      </c>
      <c r="BU40" s="5">
        <v>41845</v>
      </c>
      <c r="BV40" s="5">
        <v>79</v>
      </c>
      <c r="BW40" s="5">
        <v>0.19</v>
      </c>
      <c r="BX40" s="5">
        <v>258020</v>
      </c>
      <c r="BY40" s="5">
        <v>13776</v>
      </c>
      <c r="BZ40" s="5">
        <v>484</v>
      </c>
      <c r="CA40" s="5">
        <v>26</v>
      </c>
      <c r="CB40" s="5">
        <v>1.25</v>
      </c>
      <c r="CC40" s="5">
        <v>7.0000000000000007E-2</v>
      </c>
      <c r="CD40" s="5">
        <v>5</v>
      </c>
      <c r="CE40" s="5">
        <v>6</v>
      </c>
      <c r="CF40" s="5">
        <v>21</v>
      </c>
      <c r="CG40" s="5">
        <v>26</v>
      </c>
      <c r="CH40" s="5">
        <v>38</v>
      </c>
      <c r="CI40" s="5">
        <v>28</v>
      </c>
      <c r="CJ40" s="5">
        <v>40</v>
      </c>
      <c r="CK40" s="2">
        <v>0</v>
      </c>
      <c r="CL40" s="2">
        <v>0</v>
      </c>
      <c r="CM40" s="2">
        <v>0</v>
      </c>
      <c r="CN40" s="2">
        <v>0</v>
      </c>
      <c r="CO40" s="2">
        <v>0</v>
      </c>
      <c r="CP40" s="2">
        <v>0</v>
      </c>
      <c r="CQ40" s="5">
        <v>8</v>
      </c>
      <c r="CR40" s="5">
        <v>27</v>
      </c>
      <c r="CS40" s="5">
        <v>0.77254999999999996</v>
      </c>
      <c r="CT40" s="5">
        <v>0.49864999999999998</v>
      </c>
      <c r="CU40" s="2" t="s">
        <v>137</v>
      </c>
    </row>
    <row r="41" spans="1:99" s="2" customFormat="1" x14ac:dyDescent="0.25">
      <c r="A41" s="2" t="s">
        <v>366</v>
      </c>
      <c r="B41" s="2" t="s">
        <v>214</v>
      </c>
      <c r="C41" s="2" t="s">
        <v>367</v>
      </c>
      <c r="D41" s="2">
        <v>1962</v>
      </c>
      <c r="E41" s="2">
        <f t="shared" si="0"/>
        <v>53</v>
      </c>
      <c r="F41" s="2">
        <v>35</v>
      </c>
      <c r="G41" s="2">
        <v>78</v>
      </c>
      <c r="H41" s="2">
        <v>90600</v>
      </c>
      <c r="I41" s="2">
        <v>351700</v>
      </c>
      <c r="J41" s="2">
        <v>351700</v>
      </c>
      <c r="K41" s="2">
        <v>351700</v>
      </c>
      <c r="L41" s="2">
        <f t="shared" si="1"/>
        <v>15320016830</v>
      </c>
      <c r="M41" s="2">
        <v>11200</v>
      </c>
      <c r="N41" s="2">
        <f t="shared" si="2"/>
        <v>487872000</v>
      </c>
      <c r="O41" s="2">
        <f t="shared" si="3"/>
        <v>17.5</v>
      </c>
      <c r="P41" s="2">
        <f t="shared" si="4"/>
        <v>45324832</v>
      </c>
      <c r="Q41" s="2">
        <f t="shared" si="5"/>
        <v>45.324832000000001</v>
      </c>
      <c r="R41" s="2">
        <v>62000</v>
      </c>
      <c r="S41" s="2">
        <f t="shared" si="6"/>
        <v>160579.37999999998</v>
      </c>
      <c r="T41" s="2">
        <f t="shared" si="7"/>
        <v>39680000</v>
      </c>
      <c r="U41" s="2">
        <f t="shared" si="8"/>
        <v>1728560000000</v>
      </c>
      <c r="W41" s="2">
        <f t="shared" si="9"/>
        <v>0</v>
      </c>
      <c r="X41" s="2">
        <f t="shared" si="10"/>
        <v>0</v>
      </c>
      <c r="Y41" s="2">
        <f t="shared" si="11"/>
        <v>0</v>
      </c>
      <c r="Z41" s="2">
        <f t="shared" si="12"/>
        <v>31.401713625705103</v>
      </c>
      <c r="AA41" s="2">
        <f t="shared" si="13"/>
        <v>0</v>
      </c>
      <c r="AB41" s="2">
        <f t="shared" si="14"/>
        <v>2.6915754536318661</v>
      </c>
      <c r="AC41" s="2">
        <v>35</v>
      </c>
      <c r="AD41" s="2">
        <f t="shared" si="15"/>
        <v>0.89719181787728863</v>
      </c>
      <c r="AE41" s="2" t="s">
        <v>133</v>
      </c>
      <c r="AF41" s="2">
        <f t="shared" si="16"/>
        <v>3542.8571428571427</v>
      </c>
      <c r="AG41" s="2">
        <f t="shared" si="17"/>
        <v>0.12599283558246227</v>
      </c>
      <c r="AH41" s="2">
        <f t="shared" si="18"/>
        <v>0.1044796532537853</v>
      </c>
      <c r="AI41" s="2">
        <f t="shared" si="19"/>
        <v>15320016830</v>
      </c>
      <c r="AJ41" s="2">
        <f t="shared" si="20"/>
        <v>433814916</v>
      </c>
      <c r="AK41" s="2">
        <f t="shared" si="21"/>
        <v>433.81491599999998</v>
      </c>
      <c r="AL41" s="2" t="s">
        <v>133</v>
      </c>
      <c r="AM41" s="2" t="s">
        <v>133</v>
      </c>
      <c r="AN41" s="2" t="s">
        <v>133</v>
      </c>
      <c r="AO41" s="2" t="s">
        <v>133</v>
      </c>
      <c r="AP41" s="2" t="s">
        <v>133</v>
      </c>
      <c r="AQ41" s="2" t="s">
        <v>133</v>
      </c>
      <c r="AR41" s="2" t="s">
        <v>133</v>
      </c>
      <c r="AS41" s="2">
        <v>0</v>
      </c>
      <c r="AT41" s="2" t="s">
        <v>133</v>
      </c>
      <c r="AU41" s="2" t="s">
        <v>133</v>
      </c>
      <c r="AV41" s="2">
        <v>0</v>
      </c>
      <c r="AW41" s="2">
        <v>0</v>
      </c>
      <c r="AX41" s="2">
        <v>0</v>
      </c>
      <c r="AY41" s="2">
        <v>0</v>
      </c>
      <c r="AZ41" s="2">
        <v>0</v>
      </c>
      <c r="BA41" s="2">
        <v>0</v>
      </c>
      <c r="BB41" s="2">
        <v>0</v>
      </c>
      <c r="BC41" s="2">
        <v>0</v>
      </c>
      <c r="BD41" s="2">
        <v>0</v>
      </c>
      <c r="BE41" s="2">
        <v>0</v>
      </c>
      <c r="BF41" s="2">
        <v>0</v>
      </c>
      <c r="BG41" s="2">
        <v>0</v>
      </c>
      <c r="BH41" s="2">
        <v>0</v>
      </c>
      <c r="BI41" s="2">
        <v>0</v>
      </c>
      <c r="BJ41" s="2">
        <v>0</v>
      </c>
      <c r="BK41" s="2">
        <v>0</v>
      </c>
      <c r="BL41" s="2">
        <v>0</v>
      </c>
      <c r="BM41" s="2">
        <v>0</v>
      </c>
      <c r="BN41" s="2">
        <v>0</v>
      </c>
      <c r="BO41" s="2">
        <v>0</v>
      </c>
      <c r="BP41" s="2">
        <v>0</v>
      </c>
      <c r="BQ41" s="2">
        <v>0</v>
      </c>
      <c r="BR41" s="2">
        <v>0</v>
      </c>
      <c r="BS41" s="2">
        <v>0</v>
      </c>
      <c r="BT41" s="2">
        <v>0</v>
      </c>
      <c r="BU41" s="2">
        <v>0</v>
      </c>
      <c r="BV41" s="2">
        <v>0</v>
      </c>
      <c r="BW41" s="2">
        <v>0</v>
      </c>
      <c r="BX41" s="2">
        <v>0</v>
      </c>
      <c r="BY41" s="2">
        <v>0</v>
      </c>
      <c r="BZ41" s="2">
        <v>0</v>
      </c>
      <c r="CA41" s="2">
        <v>0</v>
      </c>
      <c r="CB41" s="2">
        <v>0</v>
      </c>
      <c r="CC41" s="2">
        <v>0</v>
      </c>
      <c r="CD41" s="2">
        <v>0</v>
      </c>
      <c r="CE41" s="2">
        <v>0</v>
      </c>
      <c r="CF41" s="2">
        <v>0</v>
      </c>
      <c r="CG41" s="2">
        <v>0</v>
      </c>
      <c r="CH41" s="2">
        <v>0</v>
      </c>
      <c r="CI41" s="2">
        <v>0</v>
      </c>
      <c r="CJ41" s="2">
        <v>0</v>
      </c>
      <c r="CK41" s="2">
        <v>0</v>
      </c>
      <c r="CL41" s="2">
        <v>0</v>
      </c>
      <c r="CM41" s="2">
        <v>0</v>
      </c>
      <c r="CN41" s="2">
        <v>0</v>
      </c>
      <c r="CO41" s="2">
        <v>0</v>
      </c>
      <c r="CP41" s="2">
        <v>0</v>
      </c>
      <c r="CQ41" s="2">
        <v>0</v>
      </c>
      <c r="CR41" s="2">
        <v>0</v>
      </c>
      <c r="CS41" s="2">
        <v>0</v>
      </c>
      <c r="CT41" s="2">
        <v>0</v>
      </c>
      <c r="CU41" s="2" t="s">
        <v>137</v>
      </c>
    </row>
    <row r="42" spans="1:99" s="2" customFormat="1" x14ac:dyDescent="0.25">
      <c r="A42" s="2" t="s">
        <v>368</v>
      </c>
      <c r="B42" s="2" t="s">
        <v>214</v>
      </c>
      <c r="C42" s="2" t="s">
        <v>369</v>
      </c>
      <c r="D42" s="2">
        <v>1965</v>
      </c>
      <c r="E42" s="2">
        <f t="shared" si="0"/>
        <v>50</v>
      </c>
      <c r="F42" s="2">
        <v>35</v>
      </c>
      <c r="G42" s="2">
        <v>138</v>
      </c>
      <c r="H42" s="2">
        <v>101400</v>
      </c>
      <c r="I42" s="2">
        <v>609800</v>
      </c>
      <c r="J42" s="2">
        <v>609800</v>
      </c>
      <c r="K42" s="2">
        <v>609800</v>
      </c>
      <c r="L42" s="2">
        <f t="shared" si="1"/>
        <v>26562827020</v>
      </c>
      <c r="M42" s="2">
        <v>21700</v>
      </c>
      <c r="N42" s="2">
        <f t="shared" si="2"/>
        <v>945252000</v>
      </c>
      <c r="O42" s="2">
        <f t="shared" si="3"/>
        <v>33.90625</v>
      </c>
      <c r="P42" s="2">
        <f t="shared" si="4"/>
        <v>87816862</v>
      </c>
      <c r="Q42" s="2">
        <f t="shared" si="5"/>
        <v>87.816862</v>
      </c>
      <c r="R42" s="2">
        <v>70808</v>
      </c>
      <c r="S42" s="2">
        <f t="shared" si="6"/>
        <v>183392.01191999999</v>
      </c>
      <c r="T42" s="2">
        <f t="shared" si="7"/>
        <v>45317120</v>
      </c>
      <c r="U42" s="2">
        <f t="shared" si="8"/>
        <v>1974127040000</v>
      </c>
      <c r="W42" s="2">
        <f t="shared" si="9"/>
        <v>0</v>
      </c>
      <c r="X42" s="2">
        <f t="shared" si="10"/>
        <v>0</v>
      </c>
      <c r="Y42" s="2">
        <f t="shared" si="11"/>
        <v>0</v>
      </c>
      <c r="Z42" s="2">
        <f t="shared" si="12"/>
        <v>28.101317976581907</v>
      </c>
      <c r="AA42" s="2">
        <f t="shared" si="13"/>
        <v>0</v>
      </c>
      <c r="AB42" s="2">
        <f t="shared" si="14"/>
        <v>2.4086843979927348</v>
      </c>
      <c r="AC42" s="2">
        <v>35</v>
      </c>
      <c r="AD42" s="2">
        <f t="shared" si="15"/>
        <v>0.80289479933091157</v>
      </c>
      <c r="AE42" s="2" t="s">
        <v>133</v>
      </c>
      <c r="AF42" s="2">
        <f t="shared" si="16"/>
        <v>2088.3465437788018</v>
      </c>
      <c r="AG42" s="2">
        <f t="shared" si="17"/>
        <v>8.1002483652944005E-2</v>
      </c>
      <c r="AH42" s="2">
        <f t="shared" si="18"/>
        <v>0.11675040131293508</v>
      </c>
      <c r="AI42" s="2">
        <f t="shared" si="19"/>
        <v>26562827020</v>
      </c>
      <c r="AJ42" s="2">
        <f t="shared" si="20"/>
        <v>752176104</v>
      </c>
      <c r="AK42" s="2">
        <f t="shared" si="21"/>
        <v>752.17610400000001</v>
      </c>
      <c r="AL42" s="2" t="s">
        <v>133</v>
      </c>
      <c r="AM42" s="2" t="s">
        <v>133</v>
      </c>
      <c r="AN42" s="2" t="s">
        <v>133</v>
      </c>
      <c r="AO42" s="2" t="s">
        <v>133</v>
      </c>
      <c r="AP42" s="2" t="s">
        <v>133</v>
      </c>
      <c r="AQ42" s="2" t="s">
        <v>133</v>
      </c>
      <c r="AR42" s="2" t="s">
        <v>133</v>
      </c>
      <c r="AS42" s="2">
        <v>0</v>
      </c>
      <c r="AT42" s="2" t="s">
        <v>133</v>
      </c>
      <c r="AU42" s="2" t="s">
        <v>133</v>
      </c>
      <c r="AV42" s="2">
        <v>0</v>
      </c>
      <c r="AW42" s="2">
        <v>0</v>
      </c>
      <c r="AX42" s="2">
        <v>0</v>
      </c>
      <c r="AY42" s="2">
        <v>0</v>
      </c>
      <c r="AZ42" s="2">
        <v>0</v>
      </c>
      <c r="BA42" s="2">
        <v>0</v>
      </c>
      <c r="BB42" s="2">
        <v>0</v>
      </c>
      <c r="BC42" s="2">
        <v>0</v>
      </c>
      <c r="BD42" s="2">
        <v>0</v>
      </c>
      <c r="BE42" s="2">
        <v>0</v>
      </c>
      <c r="BF42" s="2">
        <v>0</v>
      </c>
      <c r="BG42" s="2">
        <v>0</v>
      </c>
      <c r="BH42" s="2">
        <v>0</v>
      </c>
      <c r="BI42" s="2">
        <v>0</v>
      </c>
      <c r="BJ42" s="2">
        <v>0</v>
      </c>
      <c r="BK42" s="2">
        <v>0</v>
      </c>
      <c r="BL42" s="2">
        <v>0</v>
      </c>
      <c r="BM42" s="2">
        <v>0</v>
      </c>
      <c r="BN42" s="2">
        <v>0</v>
      </c>
      <c r="BO42" s="2">
        <v>0</v>
      </c>
      <c r="BP42" s="2">
        <v>0</v>
      </c>
      <c r="BQ42" s="2">
        <v>0</v>
      </c>
      <c r="BR42" s="2">
        <v>0</v>
      </c>
      <c r="BS42" s="2">
        <v>0</v>
      </c>
      <c r="BT42" s="2">
        <v>0</v>
      </c>
      <c r="BU42" s="2">
        <v>0</v>
      </c>
      <c r="BV42" s="2">
        <v>0</v>
      </c>
      <c r="BW42" s="2">
        <v>0</v>
      </c>
      <c r="BX42" s="2">
        <v>0</v>
      </c>
      <c r="BY42" s="2">
        <v>0</v>
      </c>
      <c r="BZ42" s="2">
        <v>0</v>
      </c>
      <c r="CA42" s="2">
        <v>0</v>
      </c>
      <c r="CB42" s="2">
        <v>0</v>
      </c>
      <c r="CC42" s="2">
        <v>0</v>
      </c>
      <c r="CD42" s="2">
        <v>0</v>
      </c>
      <c r="CE42" s="2">
        <v>0</v>
      </c>
      <c r="CF42" s="2">
        <v>0</v>
      </c>
      <c r="CG42" s="2">
        <v>0</v>
      </c>
      <c r="CH42" s="2">
        <v>0</v>
      </c>
      <c r="CI42" s="2">
        <v>0</v>
      </c>
      <c r="CJ42" s="2">
        <v>0</v>
      </c>
      <c r="CK42" s="2">
        <v>0</v>
      </c>
      <c r="CL42" s="2">
        <v>0</v>
      </c>
      <c r="CM42" s="2">
        <v>0</v>
      </c>
      <c r="CN42" s="2">
        <v>0</v>
      </c>
      <c r="CO42" s="2">
        <v>0</v>
      </c>
      <c r="CP42" s="2">
        <v>0</v>
      </c>
      <c r="CQ42" s="2">
        <v>0</v>
      </c>
      <c r="CR42" s="2">
        <v>0</v>
      </c>
      <c r="CS42" s="2">
        <v>0</v>
      </c>
      <c r="CT42" s="2">
        <v>0</v>
      </c>
      <c r="CU42" s="2" t="s">
        <v>137</v>
      </c>
    </row>
    <row r="43" spans="1:99" s="2" customFormat="1" x14ac:dyDescent="0.25">
      <c r="A43" s="2" t="s">
        <v>370</v>
      </c>
      <c r="B43" s="2" t="s">
        <v>214</v>
      </c>
      <c r="C43" s="2" t="s">
        <v>371</v>
      </c>
      <c r="D43" s="2">
        <v>1964</v>
      </c>
      <c r="E43" s="2">
        <f t="shared" si="0"/>
        <v>51</v>
      </c>
      <c r="F43" s="2">
        <v>53</v>
      </c>
      <c r="G43" s="2">
        <v>118</v>
      </c>
      <c r="H43" s="2">
        <v>116000</v>
      </c>
      <c r="I43" s="2">
        <v>640700</v>
      </c>
      <c r="J43" s="2">
        <v>460000</v>
      </c>
      <c r="K43" s="2">
        <v>640700</v>
      </c>
      <c r="L43" s="2">
        <f t="shared" si="1"/>
        <v>27908827930</v>
      </c>
      <c r="M43" s="2">
        <v>19000</v>
      </c>
      <c r="N43" s="2">
        <f t="shared" si="2"/>
        <v>827640000</v>
      </c>
      <c r="O43" s="2">
        <f t="shared" si="3"/>
        <v>29.6875</v>
      </c>
      <c r="P43" s="2">
        <f t="shared" si="4"/>
        <v>76890340</v>
      </c>
      <c r="Q43" s="2">
        <f t="shared" si="5"/>
        <v>76.890340000000009</v>
      </c>
      <c r="R43" s="2">
        <v>83176</v>
      </c>
      <c r="S43" s="2">
        <f t="shared" si="6"/>
        <v>215425.00824</v>
      </c>
      <c r="T43" s="2">
        <f t="shared" si="7"/>
        <v>53232640</v>
      </c>
      <c r="U43" s="2">
        <f t="shared" si="8"/>
        <v>2318946880000</v>
      </c>
      <c r="W43" s="2">
        <f t="shared" si="9"/>
        <v>0</v>
      </c>
      <c r="X43" s="2">
        <f t="shared" si="10"/>
        <v>0</v>
      </c>
      <c r="Y43" s="2">
        <f t="shared" si="11"/>
        <v>0</v>
      </c>
      <c r="Z43" s="2">
        <f t="shared" si="12"/>
        <v>33.720975218694122</v>
      </c>
      <c r="AA43" s="2">
        <f t="shared" si="13"/>
        <v>0</v>
      </c>
      <c r="AB43" s="2">
        <f t="shared" si="14"/>
        <v>1.9087344463411766</v>
      </c>
      <c r="AC43" s="2">
        <v>53</v>
      </c>
      <c r="AD43" s="2">
        <f t="shared" si="15"/>
        <v>0.63624481544705891</v>
      </c>
      <c r="AE43" s="2" t="s">
        <v>133</v>
      </c>
      <c r="AF43" s="2">
        <f t="shared" si="16"/>
        <v>2801.717894736842</v>
      </c>
      <c r="AG43" s="2">
        <f t="shared" si="17"/>
        <v>0.10387830115524153</v>
      </c>
      <c r="AH43" s="2">
        <f t="shared" si="18"/>
        <v>0.13551327386214471</v>
      </c>
      <c r="AI43" s="2">
        <f t="shared" si="19"/>
        <v>20037554000</v>
      </c>
      <c r="AJ43" s="2">
        <f t="shared" si="20"/>
        <v>567400800</v>
      </c>
      <c r="AK43" s="2">
        <f t="shared" si="21"/>
        <v>567.4008</v>
      </c>
      <c r="AL43" s="2" t="s">
        <v>133</v>
      </c>
      <c r="AM43" s="2" t="s">
        <v>133</v>
      </c>
      <c r="AN43" s="2" t="s">
        <v>133</v>
      </c>
      <c r="AO43" s="2" t="s">
        <v>133</v>
      </c>
      <c r="AP43" s="2" t="s">
        <v>133</v>
      </c>
      <c r="AQ43" s="2" t="s">
        <v>133</v>
      </c>
      <c r="AR43" s="2" t="s">
        <v>133</v>
      </c>
      <c r="AS43" s="2">
        <v>0</v>
      </c>
      <c r="AT43" s="2" t="s">
        <v>133</v>
      </c>
      <c r="AU43" s="2" t="s">
        <v>133</v>
      </c>
      <c r="AV43" s="2">
        <v>0</v>
      </c>
      <c r="AW43" s="2">
        <v>0</v>
      </c>
      <c r="AX43" s="2">
        <v>0</v>
      </c>
      <c r="AY43" s="2">
        <v>0</v>
      </c>
      <c r="AZ43" s="2">
        <v>0</v>
      </c>
      <c r="BA43" s="2">
        <v>0</v>
      </c>
      <c r="BB43" s="2">
        <v>0</v>
      </c>
      <c r="BC43" s="2">
        <v>0</v>
      </c>
      <c r="BD43" s="2">
        <v>0</v>
      </c>
      <c r="BE43" s="2">
        <v>0</v>
      </c>
      <c r="BF43" s="2">
        <v>0</v>
      </c>
      <c r="BG43" s="2">
        <v>0</v>
      </c>
      <c r="BH43" s="2">
        <v>0</v>
      </c>
      <c r="BI43" s="2">
        <v>0</v>
      </c>
      <c r="BJ43" s="2">
        <v>0</v>
      </c>
      <c r="BK43" s="2">
        <v>0</v>
      </c>
      <c r="BL43" s="2">
        <v>0</v>
      </c>
      <c r="BM43" s="2">
        <v>0</v>
      </c>
      <c r="BN43" s="2">
        <v>0</v>
      </c>
      <c r="BO43" s="2">
        <v>0</v>
      </c>
      <c r="BP43" s="2">
        <v>0</v>
      </c>
      <c r="BQ43" s="2">
        <v>0</v>
      </c>
      <c r="BR43" s="2">
        <v>0</v>
      </c>
      <c r="BS43" s="2">
        <v>0</v>
      </c>
      <c r="BT43" s="2">
        <v>0</v>
      </c>
      <c r="BU43" s="2">
        <v>0</v>
      </c>
      <c r="BV43" s="2">
        <v>0</v>
      </c>
      <c r="BW43" s="2">
        <v>0</v>
      </c>
      <c r="BX43" s="2">
        <v>0</v>
      </c>
      <c r="BY43" s="2">
        <v>0</v>
      </c>
      <c r="BZ43" s="2">
        <v>0</v>
      </c>
      <c r="CA43" s="2">
        <v>0</v>
      </c>
      <c r="CB43" s="2">
        <v>0</v>
      </c>
      <c r="CC43" s="2">
        <v>0</v>
      </c>
      <c r="CD43" s="2">
        <v>0</v>
      </c>
      <c r="CE43" s="2">
        <v>0</v>
      </c>
      <c r="CF43" s="2">
        <v>0</v>
      </c>
      <c r="CG43" s="2">
        <v>0</v>
      </c>
      <c r="CH43" s="2">
        <v>0</v>
      </c>
      <c r="CI43" s="2">
        <v>0</v>
      </c>
      <c r="CJ43" s="2">
        <v>0</v>
      </c>
      <c r="CK43" s="2">
        <v>0</v>
      </c>
      <c r="CL43" s="2">
        <v>0</v>
      </c>
      <c r="CM43" s="2">
        <v>0</v>
      </c>
      <c r="CN43" s="2">
        <v>0</v>
      </c>
      <c r="CO43" s="2">
        <v>0</v>
      </c>
      <c r="CP43" s="2">
        <v>0</v>
      </c>
      <c r="CQ43" s="2">
        <v>0</v>
      </c>
      <c r="CR43" s="2">
        <v>0</v>
      </c>
      <c r="CS43" s="2">
        <v>0</v>
      </c>
      <c r="CT43" s="2">
        <v>0</v>
      </c>
      <c r="CU43" s="2" t="s">
        <v>137</v>
      </c>
    </row>
    <row r="44" spans="1:99" s="2" customFormat="1" x14ac:dyDescent="0.25">
      <c r="A44" s="2" t="s">
        <v>372</v>
      </c>
      <c r="B44" s="2" t="s">
        <v>214</v>
      </c>
      <c r="C44" s="2" t="s">
        <v>373</v>
      </c>
      <c r="D44" s="2">
        <v>1964</v>
      </c>
      <c r="E44" s="2">
        <f t="shared" si="0"/>
        <v>51</v>
      </c>
      <c r="F44" s="2">
        <v>30</v>
      </c>
      <c r="G44" s="2">
        <v>50</v>
      </c>
      <c r="H44" s="2">
        <v>116000</v>
      </c>
      <c r="I44" s="2">
        <v>525260</v>
      </c>
      <c r="J44" s="2">
        <v>407500</v>
      </c>
      <c r="K44" s="2">
        <v>525260</v>
      </c>
      <c r="L44" s="2">
        <f t="shared" si="1"/>
        <v>22880273074</v>
      </c>
      <c r="M44" s="2">
        <v>18840</v>
      </c>
      <c r="N44" s="2">
        <f t="shared" si="2"/>
        <v>820670400</v>
      </c>
      <c r="O44" s="2">
        <f t="shared" si="3"/>
        <v>29.4375</v>
      </c>
      <c r="P44" s="2">
        <f t="shared" si="4"/>
        <v>76242842.400000006</v>
      </c>
      <c r="Q44" s="2">
        <f t="shared" si="5"/>
        <v>76.242842400000001</v>
      </c>
      <c r="R44" s="2">
        <v>91170</v>
      </c>
      <c r="S44" s="2">
        <f t="shared" si="6"/>
        <v>236129.38829999999</v>
      </c>
      <c r="T44" s="2">
        <f t="shared" si="7"/>
        <v>58348800</v>
      </c>
      <c r="U44" s="2">
        <f t="shared" si="8"/>
        <v>2541819600000</v>
      </c>
      <c r="W44" s="2">
        <f t="shared" si="9"/>
        <v>0</v>
      </c>
      <c r="X44" s="2">
        <f t="shared" si="10"/>
        <v>0</v>
      </c>
      <c r="Y44" s="2">
        <f t="shared" si="11"/>
        <v>0</v>
      </c>
      <c r="Z44" s="2">
        <f t="shared" si="12"/>
        <v>27.879978459074433</v>
      </c>
      <c r="AA44" s="2">
        <f t="shared" si="13"/>
        <v>0</v>
      </c>
      <c r="AB44" s="2">
        <f t="shared" si="14"/>
        <v>2.787997845907443</v>
      </c>
      <c r="AC44" s="2">
        <v>30</v>
      </c>
      <c r="AD44" s="2">
        <f t="shared" si="15"/>
        <v>0.92933261530248112</v>
      </c>
      <c r="AE44" s="2" t="s">
        <v>133</v>
      </c>
      <c r="AF44" s="2">
        <f t="shared" si="16"/>
        <v>3097.0700636942674</v>
      </c>
      <c r="AG44" s="2">
        <f t="shared" si="17"/>
        <v>8.6248886632932564E-2</v>
      </c>
      <c r="AH44" s="2">
        <f t="shared" si="18"/>
        <v>0.1516838536130308</v>
      </c>
      <c r="AI44" s="2">
        <f t="shared" si="19"/>
        <v>17750659250</v>
      </c>
      <c r="AJ44" s="2">
        <f t="shared" si="20"/>
        <v>502643100</v>
      </c>
      <c r="AK44" s="2">
        <f t="shared" si="21"/>
        <v>502.6431</v>
      </c>
      <c r="AL44" s="2" t="s">
        <v>133</v>
      </c>
      <c r="AM44" s="2" t="s">
        <v>133</v>
      </c>
      <c r="AN44" s="2" t="s">
        <v>133</v>
      </c>
      <c r="AO44" s="2" t="s">
        <v>133</v>
      </c>
      <c r="AP44" s="2" t="s">
        <v>133</v>
      </c>
      <c r="AQ44" s="2" t="s">
        <v>133</v>
      </c>
      <c r="AR44" s="2" t="s">
        <v>133</v>
      </c>
      <c r="AS44" s="2">
        <v>0</v>
      </c>
      <c r="AT44" s="2" t="s">
        <v>133</v>
      </c>
      <c r="AU44" s="2" t="s">
        <v>133</v>
      </c>
      <c r="AV44" s="2">
        <v>0</v>
      </c>
      <c r="AW44" s="2">
        <v>0</v>
      </c>
      <c r="AX44" s="2">
        <v>0</v>
      </c>
      <c r="AY44" s="2">
        <v>0</v>
      </c>
      <c r="AZ44" s="2">
        <v>0</v>
      </c>
      <c r="BA44" s="2">
        <v>0</v>
      </c>
      <c r="BB44" s="2">
        <v>0</v>
      </c>
      <c r="BC44" s="2">
        <v>0</v>
      </c>
      <c r="BD44" s="2">
        <v>0</v>
      </c>
      <c r="BE44" s="2">
        <v>0</v>
      </c>
      <c r="BF44" s="2">
        <v>0</v>
      </c>
      <c r="BG44" s="2">
        <v>0</v>
      </c>
      <c r="BH44" s="2">
        <v>0</v>
      </c>
      <c r="BI44" s="2">
        <v>0</v>
      </c>
      <c r="BJ44" s="2">
        <v>0</v>
      </c>
      <c r="BK44" s="2">
        <v>0</v>
      </c>
      <c r="BL44" s="2">
        <v>0</v>
      </c>
      <c r="BM44" s="2">
        <v>0</v>
      </c>
      <c r="BN44" s="2">
        <v>0</v>
      </c>
      <c r="BO44" s="2">
        <v>0</v>
      </c>
      <c r="BP44" s="2">
        <v>0</v>
      </c>
      <c r="BQ44" s="2">
        <v>0</v>
      </c>
      <c r="BR44" s="2">
        <v>0</v>
      </c>
      <c r="BS44" s="2">
        <v>0</v>
      </c>
      <c r="BT44" s="2">
        <v>0</v>
      </c>
      <c r="BU44" s="2">
        <v>0</v>
      </c>
      <c r="BV44" s="2">
        <v>0</v>
      </c>
      <c r="BW44" s="2">
        <v>0</v>
      </c>
      <c r="BX44" s="2">
        <v>0</v>
      </c>
      <c r="BY44" s="2">
        <v>0</v>
      </c>
      <c r="BZ44" s="2">
        <v>0</v>
      </c>
      <c r="CA44" s="2">
        <v>0</v>
      </c>
      <c r="CB44" s="2">
        <v>0</v>
      </c>
      <c r="CC44" s="2">
        <v>0</v>
      </c>
      <c r="CD44" s="2">
        <v>0</v>
      </c>
      <c r="CE44" s="2">
        <v>0</v>
      </c>
      <c r="CF44" s="2">
        <v>0</v>
      </c>
      <c r="CG44" s="2">
        <v>0</v>
      </c>
      <c r="CH44" s="2">
        <v>0</v>
      </c>
      <c r="CI44" s="2">
        <v>0</v>
      </c>
      <c r="CJ44" s="2">
        <v>0</v>
      </c>
      <c r="CK44" s="2">
        <v>0</v>
      </c>
      <c r="CL44" s="2">
        <v>0</v>
      </c>
      <c r="CM44" s="2">
        <v>0</v>
      </c>
      <c r="CN44" s="2">
        <v>0</v>
      </c>
      <c r="CO44" s="2">
        <v>0</v>
      </c>
      <c r="CP44" s="2">
        <v>0</v>
      </c>
      <c r="CQ44" s="2">
        <v>0</v>
      </c>
      <c r="CR44" s="2">
        <v>0</v>
      </c>
      <c r="CS44" s="2">
        <v>0</v>
      </c>
      <c r="CT44" s="2">
        <v>0</v>
      </c>
      <c r="CU44" s="2" t="s">
        <v>137</v>
      </c>
    </row>
    <row r="45" spans="1:99" s="2" customFormat="1" x14ac:dyDescent="0.25">
      <c r="A45" s="2" t="s">
        <v>374</v>
      </c>
      <c r="B45" s="2" t="s">
        <v>214</v>
      </c>
      <c r="C45" s="2" t="s">
        <v>375</v>
      </c>
      <c r="D45" s="2">
        <v>1929</v>
      </c>
      <c r="E45" s="2">
        <f t="shared" si="0"/>
        <v>86</v>
      </c>
      <c r="F45" s="2">
        <v>23</v>
      </c>
      <c r="G45" s="2">
        <v>36</v>
      </c>
      <c r="H45" s="2">
        <v>272000</v>
      </c>
      <c r="I45" s="2">
        <v>339600</v>
      </c>
      <c r="J45" s="2">
        <v>80000</v>
      </c>
      <c r="K45" s="2">
        <v>339600</v>
      </c>
      <c r="L45" s="2">
        <f t="shared" si="1"/>
        <v>14792942040</v>
      </c>
      <c r="M45" s="2">
        <v>7620</v>
      </c>
      <c r="N45" s="2">
        <f t="shared" si="2"/>
        <v>331927200</v>
      </c>
      <c r="O45" s="2">
        <f t="shared" si="3"/>
        <v>11.90625</v>
      </c>
      <c r="P45" s="2">
        <f t="shared" si="4"/>
        <v>30837073.199999999</v>
      </c>
      <c r="Q45" s="2">
        <f t="shared" si="5"/>
        <v>30.837073200000003</v>
      </c>
      <c r="R45" s="2">
        <v>202800</v>
      </c>
      <c r="S45" s="2">
        <f t="shared" si="6"/>
        <v>525249.97199999995</v>
      </c>
      <c r="T45" s="2">
        <f t="shared" si="7"/>
        <v>129792000</v>
      </c>
      <c r="U45" s="2">
        <f t="shared" si="8"/>
        <v>5654064000000</v>
      </c>
      <c r="W45" s="2">
        <f t="shared" si="9"/>
        <v>0</v>
      </c>
      <c r="X45" s="2">
        <f t="shared" si="10"/>
        <v>0</v>
      </c>
      <c r="Y45" s="2">
        <f t="shared" si="11"/>
        <v>0</v>
      </c>
      <c r="Z45" s="2">
        <f t="shared" si="12"/>
        <v>44.566826822267053</v>
      </c>
      <c r="AA45" s="2">
        <f t="shared" si="13"/>
        <v>0</v>
      </c>
      <c r="AB45" s="2">
        <f t="shared" si="14"/>
        <v>5.8130643681217897</v>
      </c>
      <c r="AC45" s="2">
        <v>23</v>
      </c>
      <c r="AD45" s="2">
        <f t="shared" si="15"/>
        <v>1.9376881227072631</v>
      </c>
      <c r="AE45" s="2" t="s">
        <v>133</v>
      </c>
      <c r="AF45" s="2">
        <f t="shared" si="16"/>
        <v>17033.070866141734</v>
      </c>
      <c r="AG45" s="2">
        <f t="shared" si="17"/>
        <v>0.21678825044645911</v>
      </c>
      <c r="AH45" s="2">
        <f t="shared" si="18"/>
        <v>0.31250074180367737</v>
      </c>
      <c r="AI45" s="2">
        <f t="shared" si="19"/>
        <v>3484792000</v>
      </c>
      <c r="AJ45" s="2">
        <f t="shared" si="20"/>
        <v>98678400</v>
      </c>
      <c r="AK45" s="2">
        <f t="shared" si="21"/>
        <v>98.678399999999996</v>
      </c>
      <c r="AL45" s="2" t="s">
        <v>133</v>
      </c>
      <c r="AM45" s="2" t="s">
        <v>133</v>
      </c>
      <c r="AN45" s="2" t="s">
        <v>133</v>
      </c>
      <c r="AO45" s="2" t="s">
        <v>133</v>
      </c>
      <c r="AP45" s="2" t="s">
        <v>133</v>
      </c>
      <c r="AQ45" s="2" t="s">
        <v>133</v>
      </c>
      <c r="AR45" s="2" t="s">
        <v>133</v>
      </c>
      <c r="AS45" s="2">
        <v>0</v>
      </c>
      <c r="AT45" s="2" t="s">
        <v>133</v>
      </c>
      <c r="AU45" s="2" t="s">
        <v>133</v>
      </c>
      <c r="AV45" s="2">
        <v>0</v>
      </c>
      <c r="AW45" s="2">
        <v>0</v>
      </c>
      <c r="AX45" s="2">
        <v>0</v>
      </c>
      <c r="AY45" s="2">
        <v>0</v>
      </c>
      <c r="AZ45" s="2">
        <v>0</v>
      </c>
      <c r="BA45" s="2">
        <v>0</v>
      </c>
      <c r="BB45" s="2">
        <v>0</v>
      </c>
      <c r="BC45" s="2">
        <v>0</v>
      </c>
      <c r="BD45" s="2">
        <v>0</v>
      </c>
      <c r="BE45" s="2">
        <v>0</v>
      </c>
      <c r="BF45" s="2">
        <v>0</v>
      </c>
      <c r="BG45" s="2">
        <v>0</v>
      </c>
      <c r="BH45" s="2">
        <v>0</v>
      </c>
      <c r="BI45" s="2">
        <v>0</v>
      </c>
      <c r="BJ45" s="2">
        <v>0</v>
      </c>
      <c r="BK45" s="2">
        <v>0</v>
      </c>
      <c r="BL45" s="2">
        <v>0</v>
      </c>
      <c r="BM45" s="2">
        <v>0</v>
      </c>
      <c r="BN45" s="2">
        <v>0</v>
      </c>
      <c r="BO45" s="2">
        <v>0</v>
      </c>
      <c r="BP45" s="2">
        <v>0</v>
      </c>
      <c r="BQ45" s="2">
        <v>0</v>
      </c>
      <c r="BR45" s="2">
        <v>0</v>
      </c>
      <c r="BS45" s="2">
        <v>0</v>
      </c>
      <c r="BT45" s="2">
        <v>0</v>
      </c>
      <c r="BU45" s="2">
        <v>0</v>
      </c>
      <c r="BV45" s="2">
        <v>0</v>
      </c>
      <c r="BW45" s="2">
        <v>0</v>
      </c>
      <c r="BX45" s="2">
        <v>0</v>
      </c>
      <c r="BY45" s="2">
        <v>0</v>
      </c>
      <c r="BZ45" s="2">
        <v>0</v>
      </c>
      <c r="CA45" s="2">
        <v>0</v>
      </c>
      <c r="CB45" s="2">
        <v>0</v>
      </c>
      <c r="CC45" s="2">
        <v>0</v>
      </c>
      <c r="CD45" s="2">
        <v>0</v>
      </c>
      <c r="CE45" s="2">
        <v>0</v>
      </c>
      <c r="CF45" s="2">
        <v>0</v>
      </c>
      <c r="CG45" s="2">
        <v>0</v>
      </c>
      <c r="CH45" s="2">
        <v>0</v>
      </c>
      <c r="CI45" s="2">
        <v>0</v>
      </c>
      <c r="CJ45" s="2">
        <v>0</v>
      </c>
      <c r="CK45" s="2">
        <v>0</v>
      </c>
      <c r="CL45" s="2">
        <v>0</v>
      </c>
      <c r="CM45" s="2">
        <v>0</v>
      </c>
      <c r="CN45" s="2">
        <v>0</v>
      </c>
      <c r="CO45" s="2">
        <v>0</v>
      </c>
      <c r="CP45" s="2">
        <v>0</v>
      </c>
      <c r="CQ45" s="2">
        <v>0</v>
      </c>
      <c r="CR45" s="2">
        <v>0</v>
      </c>
      <c r="CS45" s="2">
        <v>0</v>
      </c>
      <c r="CT45" s="2">
        <v>0</v>
      </c>
      <c r="CU45" s="2" t="s">
        <v>137</v>
      </c>
    </row>
    <row r="46" spans="1:99" s="2" customFormat="1" x14ac:dyDescent="0.25">
      <c r="A46" s="2" t="s">
        <v>376</v>
      </c>
      <c r="B46" s="2" t="s">
        <v>214</v>
      </c>
      <c r="C46" s="2" t="s">
        <v>377</v>
      </c>
      <c r="D46" s="2">
        <v>1929</v>
      </c>
      <c r="E46" s="2">
        <f t="shared" si="0"/>
        <v>86</v>
      </c>
      <c r="F46" s="2">
        <v>23</v>
      </c>
      <c r="G46" s="2">
        <v>33</v>
      </c>
      <c r="H46" s="2">
        <v>273000</v>
      </c>
      <c r="I46" s="2">
        <v>388170</v>
      </c>
      <c r="J46" s="2">
        <v>118000</v>
      </c>
      <c r="K46" s="2">
        <v>388170</v>
      </c>
      <c r="L46" s="2">
        <f t="shared" si="1"/>
        <v>16908646383</v>
      </c>
      <c r="M46" s="2">
        <v>11280</v>
      </c>
      <c r="N46" s="2">
        <f t="shared" si="2"/>
        <v>491356800</v>
      </c>
      <c r="O46" s="2">
        <f t="shared" si="3"/>
        <v>17.625</v>
      </c>
      <c r="P46" s="2">
        <f t="shared" si="4"/>
        <v>45648580.800000004</v>
      </c>
      <c r="Q46" s="2">
        <f t="shared" si="5"/>
        <v>45.648580800000005</v>
      </c>
      <c r="R46" s="2">
        <v>203100</v>
      </c>
      <c r="S46" s="2">
        <f t="shared" si="6"/>
        <v>526026.96899999992</v>
      </c>
      <c r="T46" s="2">
        <f t="shared" si="7"/>
        <v>129984000</v>
      </c>
      <c r="U46" s="2">
        <f t="shared" si="8"/>
        <v>5662428000000</v>
      </c>
      <c r="W46" s="2">
        <f t="shared" si="9"/>
        <v>0</v>
      </c>
      <c r="X46" s="2">
        <f t="shared" si="10"/>
        <v>0</v>
      </c>
      <c r="Y46" s="2">
        <f t="shared" si="11"/>
        <v>0</v>
      </c>
      <c r="Z46" s="2">
        <f t="shared" si="12"/>
        <v>34.412155042934174</v>
      </c>
      <c r="AA46" s="2">
        <f t="shared" si="13"/>
        <v>0</v>
      </c>
      <c r="AB46" s="2">
        <f t="shared" si="14"/>
        <v>4.4885419621218485</v>
      </c>
      <c r="AC46" s="2">
        <v>23</v>
      </c>
      <c r="AD46" s="2">
        <f t="shared" si="15"/>
        <v>1.4961806540406162</v>
      </c>
      <c r="AE46" s="2" t="s">
        <v>133</v>
      </c>
      <c r="AF46" s="2">
        <f t="shared" si="16"/>
        <v>11523.404255319148</v>
      </c>
      <c r="AG46" s="2">
        <f t="shared" si="17"/>
        <v>0.13758111793051722</v>
      </c>
      <c r="AH46" s="2">
        <f t="shared" si="18"/>
        <v>0.31362679545758099</v>
      </c>
      <c r="AI46" s="2">
        <f t="shared" si="19"/>
        <v>5140068200</v>
      </c>
      <c r="AJ46" s="2">
        <f t="shared" si="20"/>
        <v>145550640</v>
      </c>
      <c r="AK46" s="2">
        <f t="shared" si="21"/>
        <v>145.55063999999999</v>
      </c>
      <c r="AL46" s="2" t="s">
        <v>133</v>
      </c>
      <c r="AM46" s="2" t="s">
        <v>133</v>
      </c>
      <c r="AN46" s="2" t="s">
        <v>133</v>
      </c>
      <c r="AO46" s="2" t="s">
        <v>133</v>
      </c>
      <c r="AP46" s="2" t="s">
        <v>133</v>
      </c>
      <c r="AQ46" s="2" t="s">
        <v>133</v>
      </c>
      <c r="AR46" s="2" t="s">
        <v>133</v>
      </c>
      <c r="AS46" s="2">
        <v>0</v>
      </c>
      <c r="AT46" s="2" t="s">
        <v>133</v>
      </c>
      <c r="AU46" s="2" t="s">
        <v>133</v>
      </c>
      <c r="AV46" s="2">
        <v>0</v>
      </c>
      <c r="AW46" s="2">
        <v>0</v>
      </c>
      <c r="AX46" s="2">
        <v>0</v>
      </c>
      <c r="AY46" s="2">
        <v>0</v>
      </c>
      <c r="AZ46" s="2">
        <v>0</v>
      </c>
      <c r="BA46" s="2">
        <v>0</v>
      </c>
      <c r="BB46" s="2">
        <v>0</v>
      </c>
      <c r="BC46" s="2">
        <v>0</v>
      </c>
      <c r="BD46" s="2">
        <v>0</v>
      </c>
      <c r="BE46" s="2">
        <v>0</v>
      </c>
      <c r="BF46" s="2">
        <v>0</v>
      </c>
      <c r="BG46" s="2">
        <v>0</v>
      </c>
      <c r="BH46" s="2">
        <v>0</v>
      </c>
      <c r="BI46" s="2">
        <v>0</v>
      </c>
      <c r="BJ46" s="2">
        <v>0</v>
      </c>
      <c r="BK46" s="2">
        <v>0</v>
      </c>
      <c r="BL46" s="2">
        <v>0</v>
      </c>
      <c r="BM46" s="2">
        <v>0</v>
      </c>
      <c r="BN46" s="2">
        <v>0</v>
      </c>
      <c r="BO46" s="2">
        <v>0</v>
      </c>
      <c r="BP46" s="2">
        <v>0</v>
      </c>
      <c r="BQ46" s="2">
        <v>0</v>
      </c>
      <c r="BR46" s="2">
        <v>0</v>
      </c>
      <c r="BS46" s="2">
        <v>0</v>
      </c>
      <c r="BT46" s="2">
        <v>0</v>
      </c>
      <c r="BU46" s="2">
        <v>0</v>
      </c>
      <c r="BV46" s="2">
        <v>0</v>
      </c>
      <c r="BW46" s="2">
        <v>0</v>
      </c>
      <c r="BX46" s="2">
        <v>0</v>
      </c>
      <c r="BY46" s="2">
        <v>0</v>
      </c>
      <c r="BZ46" s="2">
        <v>0</v>
      </c>
      <c r="CA46" s="2">
        <v>0</v>
      </c>
      <c r="CB46" s="2">
        <v>0</v>
      </c>
      <c r="CC46" s="2">
        <v>0</v>
      </c>
      <c r="CD46" s="2">
        <v>0</v>
      </c>
      <c r="CE46" s="2">
        <v>0</v>
      </c>
      <c r="CF46" s="2">
        <v>0</v>
      </c>
      <c r="CG46" s="2">
        <v>0</v>
      </c>
      <c r="CH46" s="2">
        <v>0</v>
      </c>
      <c r="CI46" s="2">
        <v>0</v>
      </c>
      <c r="CJ46" s="2">
        <v>0</v>
      </c>
      <c r="CK46" s="2">
        <v>0</v>
      </c>
      <c r="CL46" s="2">
        <v>0</v>
      </c>
      <c r="CM46" s="2">
        <v>0</v>
      </c>
      <c r="CN46" s="2">
        <v>0</v>
      </c>
      <c r="CO46" s="2">
        <v>0</v>
      </c>
      <c r="CP46" s="2">
        <v>0</v>
      </c>
      <c r="CQ46" s="2">
        <v>0</v>
      </c>
      <c r="CR46" s="2">
        <v>0</v>
      </c>
      <c r="CS46" s="2">
        <v>0</v>
      </c>
      <c r="CT46" s="2">
        <v>0</v>
      </c>
      <c r="CU46" s="2" t="s">
        <v>137</v>
      </c>
    </row>
    <row r="47" spans="1:99" s="2" customFormat="1" x14ac:dyDescent="0.25">
      <c r="A47" s="2" t="s">
        <v>378</v>
      </c>
      <c r="B47" s="2" t="s">
        <v>379</v>
      </c>
      <c r="C47" s="2" t="s">
        <v>380</v>
      </c>
      <c r="D47" s="2">
        <v>1973</v>
      </c>
      <c r="E47" s="2">
        <f t="shared" si="0"/>
        <v>42</v>
      </c>
      <c r="F47" s="2">
        <v>282</v>
      </c>
      <c r="G47" s="2">
        <v>282</v>
      </c>
      <c r="H47" s="2">
        <v>86000</v>
      </c>
      <c r="I47" s="2">
        <v>435600</v>
      </c>
      <c r="J47" s="2">
        <v>185000</v>
      </c>
      <c r="K47" s="2">
        <v>435600</v>
      </c>
      <c r="L47" s="2">
        <f t="shared" si="1"/>
        <v>18974692440</v>
      </c>
      <c r="M47" s="2">
        <v>6060</v>
      </c>
      <c r="N47" s="2">
        <f t="shared" si="2"/>
        <v>263973600</v>
      </c>
      <c r="O47" s="2">
        <f t="shared" si="3"/>
        <v>9.46875</v>
      </c>
      <c r="P47" s="2">
        <f t="shared" si="4"/>
        <v>24523971.600000001</v>
      </c>
      <c r="Q47" s="2">
        <f t="shared" si="5"/>
        <v>24.523971600000003</v>
      </c>
      <c r="R47" s="2">
        <v>282</v>
      </c>
      <c r="S47" s="2">
        <f t="shared" si="6"/>
        <v>730.37717999999995</v>
      </c>
      <c r="T47" s="2">
        <f t="shared" si="7"/>
        <v>180480</v>
      </c>
      <c r="U47" s="2">
        <f t="shared" si="8"/>
        <v>7862160000</v>
      </c>
      <c r="V47" s="2">
        <v>909327.76491999999</v>
      </c>
      <c r="W47" s="2">
        <f t="shared" si="9"/>
        <v>277.16310274761599</v>
      </c>
      <c r="X47" s="2">
        <f t="shared" si="10"/>
        <v>172.22122270925848</v>
      </c>
      <c r="Y47" s="2">
        <f t="shared" si="11"/>
        <v>15.788283035281914</v>
      </c>
      <c r="Z47" s="2">
        <f t="shared" si="12"/>
        <v>71.881023102310238</v>
      </c>
      <c r="AA47" s="2">
        <f t="shared" si="13"/>
        <v>1.2145952376778684</v>
      </c>
      <c r="AB47" s="2">
        <f t="shared" si="14"/>
        <v>0.76469173513096</v>
      </c>
      <c r="AC47" s="2">
        <v>282</v>
      </c>
      <c r="AD47" s="2">
        <f t="shared" si="15"/>
        <v>0.2548972450436533</v>
      </c>
      <c r="AE47" s="2">
        <v>470.64600000000002</v>
      </c>
      <c r="AF47" s="2">
        <f t="shared" si="16"/>
        <v>29.782178217821784</v>
      </c>
      <c r="AG47" s="2">
        <f t="shared" si="17"/>
        <v>0.39208429846934406</v>
      </c>
      <c r="AH47" s="2">
        <f t="shared" si="18"/>
        <v>0.10746992950728723</v>
      </c>
      <c r="AI47" s="2">
        <f t="shared" si="19"/>
        <v>8058581500</v>
      </c>
      <c r="AJ47" s="2">
        <f t="shared" si="20"/>
        <v>228193800</v>
      </c>
      <c r="AK47" s="2">
        <f t="shared" si="21"/>
        <v>228.19380000000001</v>
      </c>
      <c r="AL47" s="2" t="s">
        <v>381</v>
      </c>
      <c r="AM47" s="2" t="s">
        <v>382</v>
      </c>
      <c r="AN47" s="2" t="s">
        <v>383</v>
      </c>
      <c r="AO47" s="2" t="s">
        <v>384</v>
      </c>
      <c r="AP47" s="2" t="s">
        <v>385</v>
      </c>
      <c r="AQ47" s="2" t="s">
        <v>386</v>
      </c>
      <c r="AR47" s="2" t="s">
        <v>387</v>
      </c>
      <c r="AS47" s="2">
        <v>3</v>
      </c>
      <c r="AT47" s="2" t="s">
        <v>388</v>
      </c>
      <c r="AU47" s="2" t="s">
        <v>389</v>
      </c>
      <c r="AV47" s="2">
        <v>11</v>
      </c>
      <c r="AW47" s="5">
        <v>47</v>
      </c>
      <c r="AX47" s="5">
        <v>49</v>
      </c>
      <c r="AY47" s="5">
        <v>4</v>
      </c>
      <c r="AZ47" s="5">
        <v>3.1</v>
      </c>
      <c r="BA47" s="5">
        <v>2.2000000000000002</v>
      </c>
      <c r="BB47" s="5">
        <v>1.4</v>
      </c>
      <c r="BC47" s="5">
        <v>1.8</v>
      </c>
      <c r="BD47" s="5">
        <v>0.3</v>
      </c>
      <c r="BE47" s="5">
        <v>1.1000000000000001</v>
      </c>
      <c r="BF47" s="5">
        <v>36.700000000000003</v>
      </c>
      <c r="BG47" s="5">
        <v>11.2</v>
      </c>
      <c r="BH47" s="5">
        <v>21.3</v>
      </c>
      <c r="BI47" s="2">
        <v>0</v>
      </c>
      <c r="BJ47" s="2">
        <v>0</v>
      </c>
      <c r="BK47" s="5">
        <v>17</v>
      </c>
      <c r="BL47" s="5">
        <v>3.3</v>
      </c>
      <c r="BM47" s="2">
        <v>0</v>
      </c>
      <c r="BN47" s="5">
        <v>0.6</v>
      </c>
      <c r="BO47" s="5">
        <v>63654</v>
      </c>
      <c r="BP47" s="5">
        <v>7861</v>
      </c>
      <c r="BQ47" s="5">
        <v>91</v>
      </c>
      <c r="BR47" s="5">
        <v>11</v>
      </c>
      <c r="BS47" s="5">
        <v>0.14000000000000001</v>
      </c>
      <c r="BT47" s="5">
        <v>0.02</v>
      </c>
      <c r="BU47" s="5">
        <v>93548</v>
      </c>
      <c r="BV47" s="5">
        <v>133</v>
      </c>
      <c r="BW47" s="5">
        <v>0.21</v>
      </c>
      <c r="BX47" s="5">
        <v>527297</v>
      </c>
      <c r="BY47" s="5">
        <v>19978</v>
      </c>
      <c r="BZ47" s="5">
        <v>752</v>
      </c>
      <c r="CA47" s="5">
        <v>28</v>
      </c>
      <c r="CB47" s="5">
        <v>1.27</v>
      </c>
      <c r="CC47" s="5">
        <v>0.05</v>
      </c>
      <c r="CD47" s="5">
        <v>17</v>
      </c>
      <c r="CE47" s="5">
        <v>24</v>
      </c>
      <c r="CF47" s="5">
        <v>29</v>
      </c>
      <c r="CG47" s="5">
        <v>23</v>
      </c>
      <c r="CH47" s="5">
        <v>29</v>
      </c>
      <c r="CI47" s="5">
        <v>14</v>
      </c>
      <c r="CJ47" s="5">
        <v>18</v>
      </c>
      <c r="CK47" s="2">
        <v>0</v>
      </c>
      <c r="CL47" s="2">
        <v>0</v>
      </c>
      <c r="CM47" s="2">
        <v>0</v>
      </c>
      <c r="CN47" s="2">
        <v>0</v>
      </c>
      <c r="CO47" s="2">
        <v>0</v>
      </c>
      <c r="CP47" s="2">
        <v>0</v>
      </c>
      <c r="CQ47" s="5">
        <v>11</v>
      </c>
      <c r="CR47" s="5">
        <v>34</v>
      </c>
      <c r="CS47" s="5">
        <v>0.63612999999999997</v>
      </c>
      <c r="CT47" s="5">
        <v>0.12934000000000001</v>
      </c>
      <c r="CU47" s="2" t="s">
        <v>137</v>
      </c>
    </row>
    <row r="48" spans="1:99" s="2" customFormat="1" x14ac:dyDescent="0.25">
      <c r="A48" s="2" t="s">
        <v>390</v>
      </c>
      <c r="B48" s="2" t="s">
        <v>391</v>
      </c>
      <c r="C48" s="2" t="s">
        <v>392</v>
      </c>
      <c r="D48" s="2">
        <v>1983</v>
      </c>
      <c r="E48" s="2">
        <f t="shared" si="0"/>
        <v>32</v>
      </c>
      <c r="F48" s="2">
        <v>143</v>
      </c>
      <c r="G48" s="2">
        <v>162</v>
      </c>
      <c r="H48" s="2">
        <v>123360</v>
      </c>
      <c r="I48" s="2">
        <v>291670</v>
      </c>
      <c r="J48" s="2">
        <v>86440</v>
      </c>
      <c r="K48" s="2">
        <v>291670</v>
      </c>
      <c r="L48" s="2">
        <f t="shared" si="1"/>
        <v>12705116033</v>
      </c>
      <c r="M48" s="2">
        <v>3050</v>
      </c>
      <c r="N48" s="2">
        <f t="shared" si="2"/>
        <v>132858000</v>
      </c>
      <c r="O48" s="2">
        <f t="shared" si="3"/>
        <v>4.765625</v>
      </c>
      <c r="P48" s="2">
        <f t="shared" si="4"/>
        <v>12342923</v>
      </c>
      <c r="Q48" s="2">
        <f t="shared" si="5"/>
        <v>12.342923000000001</v>
      </c>
      <c r="R48" s="2">
        <v>353</v>
      </c>
      <c r="S48" s="2">
        <f t="shared" si="6"/>
        <v>914.26646999999991</v>
      </c>
      <c r="T48" s="2">
        <f t="shared" si="7"/>
        <v>225920</v>
      </c>
      <c r="U48" s="2">
        <f t="shared" si="8"/>
        <v>9841640000</v>
      </c>
      <c r="V48" s="2">
        <v>405325.78740999999</v>
      </c>
      <c r="W48" s="2">
        <f t="shared" si="9"/>
        <v>123.54330000256799</v>
      </c>
      <c r="X48" s="2">
        <f t="shared" si="10"/>
        <v>76.766272180729544</v>
      </c>
      <c r="Y48" s="2">
        <f t="shared" si="11"/>
        <v>9.9198494032214093</v>
      </c>
      <c r="Z48" s="2">
        <f t="shared" si="12"/>
        <v>95.629288661578528</v>
      </c>
      <c r="AA48" s="2">
        <f t="shared" si="13"/>
        <v>1.1587035229604445</v>
      </c>
      <c r="AB48" s="2">
        <f t="shared" si="14"/>
        <v>2.0062088530401088</v>
      </c>
      <c r="AC48" s="2">
        <v>143</v>
      </c>
      <c r="AD48" s="2">
        <f t="shared" si="15"/>
        <v>0.66873628434670296</v>
      </c>
      <c r="AE48" s="2">
        <v>61.635100000000001</v>
      </c>
      <c r="AF48" s="2">
        <f t="shared" si="16"/>
        <v>74.072131147540986</v>
      </c>
      <c r="AG48" s="2">
        <f t="shared" si="17"/>
        <v>0.73526267264468881</v>
      </c>
      <c r="AH48" s="2">
        <f t="shared" si="18"/>
        <v>0.11576336687972737</v>
      </c>
      <c r="AI48" s="2">
        <f t="shared" si="19"/>
        <v>3765317756</v>
      </c>
      <c r="AJ48" s="2">
        <f t="shared" si="20"/>
        <v>106622011.2</v>
      </c>
      <c r="AK48" s="2">
        <f t="shared" si="21"/>
        <v>106.6220112</v>
      </c>
      <c r="AL48" s="2" t="s">
        <v>393</v>
      </c>
      <c r="AM48" s="2" t="s">
        <v>394</v>
      </c>
      <c r="AN48" s="2" t="s">
        <v>133</v>
      </c>
      <c r="AO48" s="2" t="s">
        <v>395</v>
      </c>
      <c r="AP48" s="2" t="s">
        <v>396</v>
      </c>
      <c r="AQ48" s="2" t="s">
        <v>145</v>
      </c>
      <c r="AR48" s="2" t="s">
        <v>397</v>
      </c>
      <c r="AS48" s="2">
        <v>1</v>
      </c>
      <c r="AT48" s="2" t="s">
        <v>398</v>
      </c>
      <c r="AU48" s="2" t="s">
        <v>399</v>
      </c>
      <c r="AV48" s="2">
        <v>9</v>
      </c>
      <c r="AW48" s="5">
        <v>90</v>
      </c>
      <c r="AX48" s="5">
        <v>9</v>
      </c>
      <c r="AY48" s="5">
        <v>1</v>
      </c>
      <c r="AZ48" s="5">
        <v>1.6</v>
      </c>
      <c r="BA48" s="2">
        <v>0</v>
      </c>
      <c r="BB48" s="5">
        <v>0.2</v>
      </c>
      <c r="BC48" s="5">
        <v>0.1</v>
      </c>
      <c r="BD48" s="2">
        <v>0</v>
      </c>
      <c r="BE48" s="5">
        <v>0.1</v>
      </c>
      <c r="BF48" s="5">
        <v>33.9</v>
      </c>
      <c r="BG48" s="5">
        <v>5.2</v>
      </c>
      <c r="BH48" s="5">
        <v>13.7</v>
      </c>
      <c r="BI48" s="2">
        <v>0</v>
      </c>
      <c r="BJ48" s="2">
        <v>0</v>
      </c>
      <c r="BK48" s="5">
        <v>37.4</v>
      </c>
      <c r="BL48" s="5">
        <v>7.8</v>
      </c>
      <c r="BM48" s="2">
        <v>0</v>
      </c>
      <c r="BN48" s="2">
        <v>0</v>
      </c>
      <c r="BO48" s="5">
        <v>7539</v>
      </c>
      <c r="BP48" s="5">
        <v>1815</v>
      </c>
      <c r="BQ48" s="5">
        <v>102</v>
      </c>
      <c r="BR48" s="5">
        <v>25</v>
      </c>
      <c r="BS48" s="5">
        <v>0.2</v>
      </c>
      <c r="BT48" s="5">
        <v>0.05</v>
      </c>
      <c r="BU48" s="5">
        <v>12087</v>
      </c>
      <c r="BV48" s="5">
        <v>163</v>
      </c>
      <c r="BW48" s="5">
        <v>0.33</v>
      </c>
      <c r="BX48" s="5">
        <v>75417</v>
      </c>
      <c r="BY48" s="5">
        <v>6220</v>
      </c>
      <c r="BZ48" s="5">
        <v>1019</v>
      </c>
      <c r="CA48" s="5">
        <v>84</v>
      </c>
      <c r="CB48" s="5">
        <v>1.39</v>
      </c>
      <c r="CC48" s="5">
        <v>0.12</v>
      </c>
      <c r="CD48" s="5">
        <v>3</v>
      </c>
      <c r="CE48" s="5">
        <v>3</v>
      </c>
      <c r="CF48" s="5">
        <v>42</v>
      </c>
      <c r="CG48" s="5">
        <v>22</v>
      </c>
      <c r="CH48" s="5">
        <v>24</v>
      </c>
      <c r="CI48" s="5">
        <v>8</v>
      </c>
      <c r="CJ48" s="5">
        <v>11</v>
      </c>
      <c r="CK48" s="2">
        <v>0</v>
      </c>
      <c r="CL48" s="2">
        <v>0</v>
      </c>
      <c r="CM48" s="2">
        <v>0</v>
      </c>
      <c r="CN48" s="2">
        <v>0</v>
      </c>
      <c r="CO48" s="2">
        <v>0</v>
      </c>
      <c r="CP48" s="2">
        <v>0</v>
      </c>
      <c r="CQ48" s="5">
        <v>24</v>
      </c>
      <c r="CR48" s="5">
        <v>64</v>
      </c>
      <c r="CS48" s="5">
        <v>0.81389</v>
      </c>
      <c r="CT48" s="5">
        <v>0.55994999999999995</v>
      </c>
      <c r="CU48" s="2" t="s">
        <v>137</v>
      </c>
    </row>
    <row r="49" spans="1:99" s="2" customFormat="1" x14ac:dyDescent="0.25">
      <c r="A49" s="2" t="s">
        <v>400</v>
      </c>
      <c r="B49" s="2" t="s">
        <v>401</v>
      </c>
      <c r="C49" s="2" t="s">
        <v>402</v>
      </c>
      <c r="D49" s="2">
        <v>1974</v>
      </c>
      <c r="E49" s="2">
        <f t="shared" si="0"/>
        <v>41</v>
      </c>
      <c r="F49" s="2">
        <v>139</v>
      </c>
      <c r="G49" s="2">
        <v>148</v>
      </c>
      <c r="H49" s="2">
        <v>158000</v>
      </c>
      <c r="I49" s="2">
        <v>614100</v>
      </c>
      <c r="J49" s="2">
        <v>222581</v>
      </c>
      <c r="K49" s="2">
        <v>614100</v>
      </c>
      <c r="L49" s="2">
        <f t="shared" si="1"/>
        <v>26750134590</v>
      </c>
      <c r="M49" s="2">
        <v>8270</v>
      </c>
      <c r="N49" s="2">
        <f t="shared" si="2"/>
        <v>360241200</v>
      </c>
      <c r="O49" s="2">
        <f t="shared" si="3"/>
        <v>12.921875</v>
      </c>
      <c r="P49" s="2">
        <f t="shared" si="4"/>
        <v>33467532.199999999</v>
      </c>
      <c r="Q49" s="2">
        <f t="shared" si="5"/>
        <v>33.467532200000001</v>
      </c>
      <c r="R49" s="2">
        <v>826</v>
      </c>
      <c r="S49" s="2">
        <f t="shared" si="6"/>
        <v>2139.3317399999996</v>
      </c>
      <c r="T49" s="2">
        <f t="shared" si="7"/>
        <v>528640</v>
      </c>
      <c r="U49" s="2">
        <f t="shared" si="8"/>
        <v>23028880000</v>
      </c>
      <c r="V49" s="2">
        <v>857150.74239999999</v>
      </c>
      <c r="W49" s="2">
        <f t="shared" si="9"/>
        <v>261.25954628351997</v>
      </c>
      <c r="X49" s="2">
        <f t="shared" si="10"/>
        <v>162.33920770610561</v>
      </c>
      <c r="Y49" s="2">
        <f t="shared" si="11"/>
        <v>12.739583054449676</v>
      </c>
      <c r="Z49" s="2">
        <f t="shared" si="12"/>
        <v>74.256177777555706</v>
      </c>
      <c r="AA49" s="2">
        <f t="shared" si="13"/>
        <v>0.9515945957175479</v>
      </c>
      <c r="AB49" s="2">
        <f t="shared" si="14"/>
        <v>1.6026513189400513</v>
      </c>
      <c r="AC49" s="2">
        <v>139</v>
      </c>
      <c r="AD49" s="2">
        <f t="shared" si="15"/>
        <v>0.5342171063133504</v>
      </c>
      <c r="AE49" s="2">
        <v>55.1691</v>
      </c>
      <c r="AF49" s="2">
        <f t="shared" si="16"/>
        <v>63.922611850060463</v>
      </c>
      <c r="AG49" s="2">
        <f t="shared" si="17"/>
        <v>0.34672195995952582</v>
      </c>
      <c r="AH49" s="2">
        <f t="shared" si="18"/>
        <v>0.12189993907040604</v>
      </c>
      <c r="AI49" s="2">
        <f t="shared" si="19"/>
        <v>9695606101.8999996</v>
      </c>
      <c r="AJ49" s="2">
        <f t="shared" si="20"/>
        <v>274549211.88</v>
      </c>
      <c r="AK49" s="2">
        <f t="shared" si="21"/>
        <v>274.54921187999997</v>
      </c>
      <c r="AL49" s="2" t="s">
        <v>403</v>
      </c>
      <c r="AM49" s="2" t="s">
        <v>404</v>
      </c>
      <c r="AN49" s="2" t="s">
        <v>405</v>
      </c>
      <c r="AO49" s="2" t="s">
        <v>406</v>
      </c>
      <c r="AP49" s="2" t="s">
        <v>407</v>
      </c>
      <c r="AQ49" s="2" t="s">
        <v>166</v>
      </c>
      <c r="AR49" s="2" t="s">
        <v>408</v>
      </c>
      <c r="AS49" s="2">
        <v>1</v>
      </c>
      <c r="AT49" s="2" t="s">
        <v>409</v>
      </c>
      <c r="AU49" s="2" t="s">
        <v>410</v>
      </c>
      <c r="AV49" s="2">
        <v>11</v>
      </c>
      <c r="AW49" s="5">
        <v>85</v>
      </c>
      <c r="AX49" s="5">
        <v>13</v>
      </c>
      <c r="AY49" s="5">
        <v>1</v>
      </c>
      <c r="AZ49" s="2">
        <v>0</v>
      </c>
      <c r="BA49" s="2">
        <v>0</v>
      </c>
      <c r="BB49" s="2">
        <v>0</v>
      </c>
      <c r="BC49" s="2">
        <v>0</v>
      </c>
      <c r="BD49" s="2">
        <v>0</v>
      </c>
      <c r="BE49" s="2">
        <v>0</v>
      </c>
      <c r="BF49" s="5">
        <v>71.5</v>
      </c>
      <c r="BG49" s="5">
        <v>6.4</v>
      </c>
      <c r="BH49" s="5">
        <v>13.9</v>
      </c>
      <c r="BI49" s="2">
        <v>0</v>
      </c>
      <c r="BJ49" s="2">
        <v>0</v>
      </c>
      <c r="BK49" s="5">
        <v>7.4</v>
      </c>
      <c r="BL49" s="5">
        <v>0.4</v>
      </c>
      <c r="BM49" s="2">
        <v>0</v>
      </c>
      <c r="BN49" s="5">
        <v>0.2</v>
      </c>
      <c r="BO49" s="5">
        <v>12638</v>
      </c>
      <c r="BP49" s="5">
        <v>1605</v>
      </c>
      <c r="BQ49" s="5">
        <v>82</v>
      </c>
      <c r="BR49" s="5">
        <v>10</v>
      </c>
      <c r="BS49" s="5">
        <v>0.19</v>
      </c>
      <c r="BT49" s="5">
        <v>0.02</v>
      </c>
      <c r="BU49" s="5">
        <v>19061</v>
      </c>
      <c r="BV49" s="5">
        <v>124</v>
      </c>
      <c r="BW49" s="5">
        <v>0.28999999999999998</v>
      </c>
      <c r="BX49" s="5">
        <v>70658</v>
      </c>
      <c r="BY49" s="5">
        <v>5967</v>
      </c>
      <c r="BZ49" s="5">
        <v>459</v>
      </c>
      <c r="CA49" s="5">
        <v>39</v>
      </c>
      <c r="CB49" s="5">
        <v>1.45</v>
      </c>
      <c r="CC49" s="5">
        <v>0.13</v>
      </c>
      <c r="CD49" s="5">
        <v>5</v>
      </c>
      <c r="CE49" s="5">
        <v>7</v>
      </c>
      <c r="CF49" s="5">
        <v>23</v>
      </c>
      <c r="CG49" s="5">
        <v>25</v>
      </c>
      <c r="CH49" s="5">
        <v>37</v>
      </c>
      <c r="CI49" s="5">
        <v>28</v>
      </c>
      <c r="CJ49" s="5">
        <v>42</v>
      </c>
      <c r="CK49" s="2">
        <v>0</v>
      </c>
      <c r="CL49" s="2">
        <v>0</v>
      </c>
      <c r="CM49" s="2">
        <v>0</v>
      </c>
      <c r="CN49" s="2">
        <v>0</v>
      </c>
      <c r="CO49" s="2">
        <v>0</v>
      </c>
      <c r="CP49" s="2">
        <v>0</v>
      </c>
      <c r="CQ49" s="5">
        <v>7</v>
      </c>
      <c r="CR49" s="5">
        <v>25</v>
      </c>
      <c r="CS49" s="5">
        <v>0.66322999999999999</v>
      </c>
      <c r="CT49" s="5">
        <v>0.41998000000000002</v>
      </c>
      <c r="CU49" s="2" t="s">
        <v>137</v>
      </c>
    </row>
    <row r="50" spans="1:99" s="2" customFormat="1" x14ac:dyDescent="0.25">
      <c r="A50" s="2" t="s">
        <v>411</v>
      </c>
      <c r="B50" s="2" t="s">
        <v>412</v>
      </c>
      <c r="C50" s="2" t="s">
        <v>413</v>
      </c>
      <c r="D50" s="2">
        <v>1975</v>
      </c>
      <c r="E50" s="2">
        <f t="shared" si="0"/>
        <v>40</v>
      </c>
      <c r="F50" s="2">
        <v>104</v>
      </c>
      <c r="G50" s="2">
        <v>132</v>
      </c>
      <c r="H50" s="2">
        <v>87800</v>
      </c>
      <c r="I50" s="2">
        <v>47700</v>
      </c>
      <c r="J50" s="2">
        <v>22620</v>
      </c>
      <c r="K50" s="2">
        <v>47700</v>
      </c>
      <c r="L50" s="2">
        <f t="shared" si="1"/>
        <v>2077807230</v>
      </c>
      <c r="M50" s="2">
        <v>710</v>
      </c>
      <c r="N50" s="2">
        <f t="shared" si="2"/>
        <v>30927600</v>
      </c>
      <c r="O50" s="2">
        <f t="shared" si="3"/>
        <v>1.109375</v>
      </c>
      <c r="P50" s="2">
        <f t="shared" si="4"/>
        <v>2873270.6</v>
      </c>
      <c r="Q50" s="2">
        <f t="shared" si="5"/>
        <v>2.8732706000000001</v>
      </c>
      <c r="R50" s="2">
        <v>58</v>
      </c>
      <c r="S50" s="2">
        <f t="shared" si="6"/>
        <v>150.21941999999999</v>
      </c>
      <c r="T50" s="2">
        <f t="shared" si="7"/>
        <v>37120</v>
      </c>
      <c r="U50" s="2">
        <f t="shared" si="8"/>
        <v>1617040000</v>
      </c>
      <c r="V50" s="2">
        <v>101041.93106</v>
      </c>
      <c r="W50" s="2">
        <f t="shared" si="9"/>
        <v>30.797580587088</v>
      </c>
      <c r="X50" s="2">
        <f t="shared" si="10"/>
        <v>19.136735491177642</v>
      </c>
      <c r="Y50" s="2">
        <f t="shared" si="11"/>
        <v>5.1253464484469617</v>
      </c>
      <c r="Z50" s="2">
        <f t="shared" si="12"/>
        <v>67.182944360377135</v>
      </c>
      <c r="AA50" s="2">
        <f t="shared" si="13"/>
        <v>1.1038038069961253</v>
      </c>
      <c r="AB50" s="2">
        <f t="shared" si="14"/>
        <v>1.937969548857033</v>
      </c>
      <c r="AC50" s="2">
        <v>104</v>
      </c>
      <c r="AD50" s="2">
        <f t="shared" si="15"/>
        <v>0.64598984961901096</v>
      </c>
      <c r="AE50" s="2">
        <v>120.196</v>
      </c>
      <c r="AF50" s="2">
        <f t="shared" si="16"/>
        <v>52.281690140845072</v>
      </c>
      <c r="AG50" s="2">
        <f t="shared" si="17"/>
        <v>1.070610188097578</v>
      </c>
      <c r="AH50" s="2">
        <f t="shared" si="18"/>
        <v>0.10297974601744256</v>
      </c>
      <c r="AI50" s="2">
        <f t="shared" si="19"/>
        <v>985324938</v>
      </c>
      <c r="AJ50" s="2">
        <f t="shared" si="20"/>
        <v>27901317.600000001</v>
      </c>
      <c r="AK50" s="2">
        <f t="shared" si="21"/>
        <v>27.901317600000002</v>
      </c>
      <c r="AL50" s="2" t="s">
        <v>414</v>
      </c>
      <c r="AM50" s="2" t="s">
        <v>415</v>
      </c>
      <c r="AN50" s="2" t="s">
        <v>416</v>
      </c>
      <c r="AO50" s="2" t="s">
        <v>417</v>
      </c>
      <c r="AP50" s="2" t="s">
        <v>418</v>
      </c>
      <c r="AQ50" s="2" t="s">
        <v>419</v>
      </c>
      <c r="AR50" s="2" t="s">
        <v>420</v>
      </c>
      <c r="AS50" s="2">
        <v>1</v>
      </c>
      <c r="AT50" s="2" t="s">
        <v>421</v>
      </c>
      <c r="AU50" s="2" t="s">
        <v>422</v>
      </c>
      <c r="AV50" s="2">
        <v>11</v>
      </c>
      <c r="AW50" s="5">
        <v>57</v>
      </c>
      <c r="AX50" s="5">
        <v>42</v>
      </c>
      <c r="AY50" s="5">
        <v>1</v>
      </c>
      <c r="AZ50" s="5">
        <v>0.8</v>
      </c>
      <c r="BA50" s="2">
        <v>0</v>
      </c>
      <c r="BB50" s="2">
        <v>0</v>
      </c>
      <c r="BC50" s="5">
        <v>0.2</v>
      </c>
      <c r="BD50" s="2">
        <v>0</v>
      </c>
      <c r="BE50" s="5">
        <v>0.2</v>
      </c>
      <c r="BF50" s="5">
        <v>90.8</v>
      </c>
      <c r="BG50" s="5">
        <v>0.9</v>
      </c>
      <c r="BH50" s="5">
        <v>2.6</v>
      </c>
      <c r="BI50" s="2">
        <v>0</v>
      </c>
      <c r="BJ50" s="2">
        <v>0</v>
      </c>
      <c r="BK50" s="5">
        <v>0.3</v>
      </c>
      <c r="BL50" s="2">
        <v>0</v>
      </c>
      <c r="BM50" s="2">
        <v>0</v>
      </c>
      <c r="BN50" s="5">
        <v>4.2</v>
      </c>
      <c r="BO50" s="5">
        <v>25364</v>
      </c>
      <c r="BP50" s="5">
        <v>3165</v>
      </c>
      <c r="BQ50" s="5">
        <v>107</v>
      </c>
      <c r="BR50" s="5">
        <v>13</v>
      </c>
      <c r="BS50" s="5">
        <v>0.22</v>
      </c>
      <c r="BT50" s="5">
        <v>0.03</v>
      </c>
      <c r="BU50" s="5">
        <v>38095</v>
      </c>
      <c r="BV50" s="5">
        <v>161</v>
      </c>
      <c r="BW50" s="5">
        <v>0.33</v>
      </c>
      <c r="BX50" s="5">
        <v>97170</v>
      </c>
      <c r="BY50" s="5">
        <v>3548</v>
      </c>
      <c r="BZ50" s="5">
        <v>412</v>
      </c>
      <c r="CA50" s="5">
        <v>15</v>
      </c>
      <c r="CB50" s="5">
        <v>0.9</v>
      </c>
      <c r="CC50" s="5">
        <v>0.04</v>
      </c>
      <c r="CD50" s="5">
        <v>15</v>
      </c>
      <c r="CE50" s="5">
        <v>29</v>
      </c>
      <c r="CF50" s="5">
        <v>1</v>
      </c>
      <c r="CG50" s="5">
        <v>1</v>
      </c>
      <c r="CH50" s="5">
        <v>47</v>
      </c>
      <c r="CI50" s="5">
        <v>32</v>
      </c>
      <c r="CJ50" s="5">
        <v>67</v>
      </c>
      <c r="CK50" s="5">
        <v>5</v>
      </c>
      <c r="CL50" s="5">
        <v>2</v>
      </c>
      <c r="CM50" s="2">
        <v>0</v>
      </c>
      <c r="CN50" s="2">
        <v>0</v>
      </c>
      <c r="CO50" s="2">
        <v>0</v>
      </c>
      <c r="CP50" s="2">
        <v>0</v>
      </c>
      <c r="CQ50" s="2">
        <v>0</v>
      </c>
      <c r="CR50" s="5">
        <v>2</v>
      </c>
      <c r="CS50" s="5">
        <v>0.65993000000000002</v>
      </c>
      <c r="CT50" s="5">
        <v>0.45968999999999999</v>
      </c>
      <c r="CU50" s="2" t="s">
        <v>137</v>
      </c>
    </row>
    <row r="51" spans="1:99" s="2" customFormat="1" x14ac:dyDescent="0.25">
      <c r="A51" s="2" t="s">
        <v>423</v>
      </c>
      <c r="B51" s="2" t="s">
        <v>214</v>
      </c>
      <c r="C51" s="2" t="s">
        <v>424</v>
      </c>
      <c r="D51" s="2">
        <v>1974</v>
      </c>
      <c r="E51" s="2">
        <f t="shared" si="0"/>
        <v>41</v>
      </c>
      <c r="F51" s="2">
        <v>50</v>
      </c>
      <c r="G51" s="2">
        <v>62</v>
      </c>
      <c r="H51" s="2">
        <v>127000</v>
      </c>
      <c r="I51" s="2">
        <v>954400</v>
      </c>
      <c r="J51" s="2">
        <v>633000</v>
      </c>
      <c r="K51" s="2">
        <v>954400</v>
      </c>
      <c r="L51" s="2">
        <f t="shared" si="1"/>
        <v>41573568560</v>
      </c>
      <c r="M51" s="2">
        <v>22760</v>
      </c>
      <c r="N51" s="2">
        <f t="shared" si="2"/>
        <v>991425600</v>
      </c>
      <c r="O51" s="2">
        <f t="shared" si="3"/>
        <v>35.5625</v>
      </c>
      <c r="P51" s="2">
        <f t="shared" si="4"/>
        <v>92106533.600000009</v>
      </c>
      <c r="Q51" s="2">
        <f t="shared" si="5"/>
        <v>92.106533600000006</v>
      </c>
      <c r="R51" s="2">
        <v>97000</v>
      </c>
      <c r="S51" s="2">
        <f t="shared" si="6"/>
        <v>251229.02999999997</v>
      </c>
      <c r="T51" s="2">
        <f t="shared" si="7"/>
        <v>62080000</v>
      </c>
      <c r="U51" s="2">
        <f t="shared" si="8"/>
        <v>2704360000000</v>
      </c>
      <c r="W51" s="2">
        <f t="shared" si="9"/>
        <v>0</v>
      </c>
      <c r="X51" s="2">
        <f t="shared" si="10"/>
        <v>0</v>
      </c>
      <c r="Y51" s="2">
        <f t="shared" si="11"/>
        <v>0</v>
      </c>
      <c r="Z51" s="2">
        <f t="shared" si="12"/>
        <v>41.933119903298845</v>
      </c>
      <c r="AA51" s="2">
        <f t="shared" si="13"/>
        <v>0</v>
      </c>
      <c r="AB51" s="2">
        <f t="shared" si="14"/>
        <v>2.5159871941979306</v>
      </c>
      <c r="AC51" s="2">
        <v>50</v>
      </c>
      <c r="AD51" s="2">
        <f t="shared" si="15"/>
        <v>0.83866239806597687</v>
      </c>
      <c r="AE51" s="2" t="s">
        <v>133</v>
      </c>
      <c r="AF51" s="2">
        <f t="shared" si="16"/>
        <v>2727.5922671353251</v>
      </c>
      <c r="AG51" s="2">
        <f t="shared" si="17"/>
        <v>0.11802460618829298</v>
      </c>
      <c r="AH51" s="2">
        <f t="shared" si="18"/>
        <v>0.11796539220313548</v>
      </c>
      <c r="AI51" s="2">
        <f t="shared" si="19"/>
        <v>27573416700</v>
      </c>
      <c r="AJ51" s="2">
        <f t="shared" si="20"/>
        <v>780792840</v>
      </c>
      <c r="AK51" s="2">
        <f t="shared" si="21"/>
        <v>780.79283999999996</v>
      </c>
      <c r="AL51" s="2" t="s">
        <v>133</v>
      </c>
      <c r="AM51" s="2" t="s">
        <v>133</v>
      </c>
      <c r="AN51" s="2" t="s">
        <v>133</v>
      </c>
      <c r="AO51" s="2" t="s">
        <v>133</v>
      </c>
      <c r="AP51" s="2" t="s">
        <v>133</v>
      </c>
      <c r="AQ51" s="2" t="s">
        <v>133</v>
      </c>
      <c r="AR51" s="2" t="s">
        <v>133</v>
      </c>
      <c r="AS51" s="2">
        <v>0</v>
      </c>
      <c r="AT51" s="2" t="s">
        <v>133</v>
      </c>
      <c r="AU51" s="2" t="s">
        <v>133</v>
      </c>
      <c r="AV51" s="2">
        <v>0</v>
      </c>
      <c r="AW51" s="2">
        <v>0</v>
      </c>
      <c r="AX51" s="2">
        <v>0</v>
      </c>
      <c r="AY51" s="2">
        <v>0</v>
      </c>
      <c r="AZ51" s="2">
        <v>0</v>
      </c>
      <c r="BA51" s="2">
        <v>0</v>
      </c>
      <c r="BB51" s="2">
        <v>0</v>
      </c>
      <c r="BC51" s="2">
        <v>0</v>
      </c>
      <c r="BD51" s="2">
        <v>0</v>
      </c>
      <c r="BE51" s="2">
        <v>0</v>
      </c>
      <c r="BF51" s="2">
        <v>0</v>
      </c>
      <c r="BG51" s="2">
        <v>0</v>
      </c>
      <c r="BH51" s="2">
        <v>0</v>
      </c>
      <c r="BI51" s="2">
        <v>0</v>
      </c>
      <c r="BJ51" s="2">
        <v>0</v>
      </c>
      <c r="BK51" s="2">
        <v>0</v>
      </c>
      <c r="BL51" s="2">
        <v>0</v>
      </c>
      <c r="BM51" s="2">
        <v>0</v>
      </c>
      <c r="BN51" s="2">
        <v>0</v>
      </c>
      <c r="BO51" s="2">
        <v>0</v>
      </c>
      <c r="BP51" s="2">
        <v>0</v>
      </c>
      <c r="BQ51" s="2">
        <v>0</v>
      </c>
      <c r="BR51" s="2">
        <v>0</v>
      </c>
      <c r="BS51" s="2">
        <v>0</v>
      </c>
      <c r="BT51" s="2">
        <v>0</v>
      </c>
      <c r="BU51" s="2">
        <v>0</v>
      </c>
      <c r="BV51" s="2">
        <v>0</v>
      </c>
      <c r="BW51" s="2">
        <v>0</v>
      </c>
      <c r="BX51" s="2">
        <v>0</v>
      </c>
      <c r="BY51" s="2">
        <v>0</v>
      </c>
      <c r="BZ51" s="2">
        <v>0</v>
      </c>
      <c r="CA51" s="2">
        <v>0</v>
      </c>
      <c r="CB51" s="2">
        <v>0</v>
      </c>
      <c r="CC51" s="2">
        <v>0</v>
      </c>
      <c r="CD51" s="2">
        <v>0</v>
      </c>
      <c r="CE51" s="2">
        <v>0</v>
      </c>
      <c r="CF51" s="2">
        <v>0</v>
      </c>
      <c r="CG51" s="2">
        <v>0</v>
      </c>
      <c r="CH51" s="2">
        <v>0</v>
      </c>
      <c r="CI51" s="2">
        <v>0</v>
      </c>
      <c r="CJ51" s="2">
        <v>0</v>
      </c>
      <c r="CK51" s="2">
        <v>0</v>
      </c>
      <c r="CL51" s="2">
        <v>0</v>
      </c>
      <c r="CM51" s="2">
        <v>0</v>
      </c>
      <c r="CN51" s="2">
        <v>0</v>
      </c>
      <c r="CO51" s="2">
        <v>0</v>
      </c>
      <c r="CP51" s="2">
        <v>0</v>
      </c>
      <c r="CQ51" s="2">
        <v>0</v>
      </c>
      <c r="CR51" s="2">
        <v>0</v>
      </c>
      <c r="CS51" s="2">
        <v>0</v>
      </c>
      <c r="CT51" s="2">
        <v>0</v>
      </c>
      <c r="CU51" s="2" t="s">
        <v>137</v>
      </c>
    </row>
    <row r="52" spans="1:99" s="2" customFormat="1" x14ac:dyDescent="0.25">
      <c r="A52" s="2" t="s">
        <v>425</v>
      </c>
      <c r="B52" s="2" t="s">
        <v>214</v>
      </c>
      <c r="C52" s="2" t="s">
        <v>426</v>
      </c>
      <c r="D52" s="2">
        <v>1975</v>
      </c>
      <c r="E52" s="2">
        <f t="shared" si="0"/>
        <v>40</v>
      </c>
      <c r="F52" s="2">
        <v>48</v>
      </c>
      <c r="G52" s="2">
        <v>57</v>
      </c>
      <c r="H52" s="2">
        <v>127000</v>
      </c>
      <c r="I52" s="2">
        <v>581600</v>
      </c>
      <c r="J52" s="2">
        <v>455800</v>
      </c>
      <c r="K52" s="2">
        <v>581600</v>
      </c>
      <c r="L52" s="2">
        <f t="shared" si="1"/>
        <v>25334437840</v>
      </c>
      <c r="M52" s="2">
        <v>16390</v>
      </c>
      <c r="N52" s="2">
        <f t="shared" si="2"/>
        <v>713948400</v>
      </c>
      <c r="O52" s="2">
        <f t="shared" si="3"/>
        <v>25.609375</v>
      </c>
      <c r="P52" s="2">
        <f t="shared" si="4"/>
        <v>66328035.399999999</v>
      </c>
      <c r="Q52" s="2">
        <f t="shared" si="5"/>
        <v>66.328035400000005</v>
      </c>
      <c r="R52" s="2">
        <v>97690</v>
      </c>
      <c r="S52" s="2">
        <f t="shared" si="6"/>
        <v>253016.12309999997</v>
      </c>
      <c r="T52" s="2">
        <f t="shared" si="7"/>
        <v>62521600</v>
      </c>
      <c r="U52" s="2">
        <f t="shared" si="8"/>
        <v>2723597200000</v>
      </c>
      <c r="W52" s="2">
        <f t="shared" si="9"/>
        <v>0</v>
      </c>
      <c r="X52" s="2">
        <f t="shared" si="10"/>
        <v>0</v>
      </c>
      <c r="Y52" s="2">
        <f t="shared" si="11"/>
        <v>0</v>
      </c>
      <c r="Z52" s="2">
        <f t="shared" si="12"/>
        <v>35.484970398420948</v>
      </c>
      <c r="AA52" s="2">
        <f t="shared" si="13"/>
        <v>0</v>
      </c>
      <c r="AB52" s="2">
        <f t="shared" si="14"/>
        <v>2.2178106499013093</v>
      </c>
      <c r="AC52" s="2">
        <v>48</v>
      </c>
      <c r="AD52" s="2">
        <f t="shared" si="15"/>
        <v>0.73927021663376979</v>
      </c>
      <c r="AE52" s="2" t="s">
        <v>133</v>
      </c>
      <c r="AF52" s="2">
        <f t="shared" si="16"/>
        <v>3814.6186699206833</v>
      </c>
      <c r="AG52" s="2">
        <f t="shared" si="17"/>
        <v>0.11769458541482705</v>
      </c>
      <c r="AH52" s="2">
        <f t="shared" si="18"/>
        <v>0.11797519421679105</v>
      </c>
      <c r="AI52" s="2">
        <f t="shared" si="19"/>
        <v>19854602420</v>
      </c>
      <c r="AJ52" s="2">
        <f t="shared" si="20"/>
        <v>562220184</v>
      </c>
      <c r="AK52" s="2">
        <f t="shared" si="21"/>
        <v>562.22018400000002</v>
      </c>
      <c r="AL52" s="2" t="s">
        <v>133</v>
      </c>
      <c r="AM52" s="2" t="s">
        <v>133</v>
      </c>
      <c r="AN52" s="2" t="s">
        <v>133</v>
      </c>
      <c r="AO52" s="2" t="s">
        <v>133</v>
      </c>
      <c r="AP52" s="2" t="s">
        <v>133</v>
      </c>
      <c r="AQ52" s="2" t="s">
        <v>133</v>
      </c>
      <c r="AR52" s="2" t="s">
        <v>133</v>
      </c>
      <c r="AS52" s="2">
        <v>0</v>
      </c>
      <c r="AT52" s="2" t="s">
        <v>133</v>
      </c>
      <c r="AU52" s="2" t="s">
        <v>133</v>
      </c>
      <c r="AV52" s="2">
        <v>0</v>
      </c>
      <c r="AW52" s="2">
        <v>0</v>
      </c>
      <c r="AX52" s="2">
        <v>0</v>
      </c>
      <c r="AY52" s="2">
        <v>0</v>
      </c>
      <c r="AZ52" s="2">
        <v>0</v>
      </c>
      <c r="BA52" s="2">
        <v>0</v>
      </c>
      <c r="BB52" s="2">
        <v>0</v>
      </c>
      <c r="BC52" s="2">
        <v>0</v>
      </c>
      <c r="BD52" s="2">
        <v>0</v>
      </c>
      <c r="BE52" s="2">
        <v>0</v>
      </c>
      <c r="BF52" s="2">
        <v>0</v>
      </c>
      <c r="BG52" s="2">
        <v>0</v>
      </c>
      <c r="BH52" s="2">
        <v>0</v>
      </c>
      <c r="BI52" s="2">
        <v>0</v>
      </c>
      <c r="BJ52" s="2">
        <v>0</v>
      </c>
      <c r="BK52" s="2">
        <v>0</v>
      </c>
      <c r="BL52" s="2">
        <v>0</v>
      </c>
      <c r="BM52" s="2">
        <v>0</v>
      </c>
      <c r="BN52" s="2">
        <v>0</v>
      </c>
      <c r="BO52" s="2">
        <v>0</v>
      </c>
      <c r="BP52" s="2">
        <v>0</v>
      </c>
      <c r="BQ52" s="2">
        <v>0</v>
      </c>
      <c r="BR52" s="2">
        <v>0</v>
      </c>
      <c r="BS52" s="2">
        <v>0</v>
      </c>
      <c r="BT52" s="2">
        <v>0</v>
      </c>
      <c r="BU52" s="2">
        <v>0</v>
      </c>
      <c r="BV52" s="2">
        <v>0</v>
      </c>
      <c r="BW52" s="2">
        <v>0</v>
      </c>
      <c r="BX52" s="2">
        <v>0</v>
      </c>
      <c r="BY52" s="2">
        <v>0</v>
      </c>
      <c r="BZ52" s="2">
        <v>0</v>
      </c>
      <c r="CA52" s="2">
        <v>0</v>
      </c>
      <c r="CB52" s="2">
        <v>0</v>
      </c>
      <c r="CC52" s="2">
        <v>0</v>
      </c>
      <c r="CD52" s="2">
        <v>0</v>
      </c>
      <c r="CE52" s="2">
        <v>0</v>
      </c>
      <c r="CF52" s="2">
        <v>0</v>
      </c>
      <c r="CG52" s="2">
        <v>0</v>
      </c>
      <c r="CH52" s="2">
        <v>0</v>
      </c>
      <c r="CI52" s="2">
        <v>0</v>
      </c>
      <c r="CJ52" s="2">
        <v>0</v>
      </c>
      <c r="CK52" s="2">
        <v>0</v>
      </c>
      <c r="CL52" s="2">
        <v>0</v>
      </c>
      <c r="CM52" s="2">
        <v>0</v>
      </c>
      <c r="CN52" s="2">
        <v>0</v>
      </c>
      <c r="CO52" s="2">
        <v>0</v>
      </c>
      <c r="CP52" s="2">
        <v>0</v>
      </c>
      <c r="CQ52" s="2">
        <v>0</v>
      </c>
      <c r="CR52" s="2">
        <v>0</v>
      </c>
      <c r="CS52" s="2">
        <v>0</v>
      </c>
      <c r="CT52" s="2">
        <v>0</v>
      </c>
      <c r="CU52" s="2" t="s">
        <v>137</v>
      </c>
    </row>
    <row r="53" spans="1:99" s="2" customFormat="1" x14ac:dyDescent="0.25">
      <c r="A53" s="2" t="s">
        <v>427</v>
      </c>
      <c r="B53" s="2" t="s">
        <v>214</v>
      </c>
      <c r="C53" s="2" t="s">
        <v>428</v>
      </c>
      <c r="D53" s="2">
        <v>1975</v>
      </c>
      <c r="E53" s="2">
        <f t="shared" si="0"/>
        <v>40</v>
      </c>
      <c r="F53" s="2">
        <v>39</v>
      </c>
      <c r="G53" s="2">
        <v>54</v>
      </c>
      <c r="H53" s="2">
        <v>133000</v>
      </c>
      <c r="I53" s="2">
        <v>740200</v>
      </c>
      <c r="J53" s="2">
        <v>543862</v>
      </c>
      <c r="K53" s="2">
        <v>740200</v>
      </c>
      <c r="L53" s="2">
        <f t="shared" si="1"/>
        <v>32243037980</v>
      </c>
      <c r="M53" s="2">
        <v>19350</v>
      </c>
      <c r="N53" s="2">
        <f t="shared" si="2"/>
        <v>842886000</v>
      </c>
      <c r="O53" s="2">
        <f t="shared" si="3"/>
        <v>30.234375</v>
      </c>
      <c r="P53" s="2">
        <f t="shared" si="4"/>
        <v>78306741</v>
      </c>
      <c r="Q53" s="2">
        <f t="shared" si="5"/>
        <v>78.306741000000002</v>
      </c>
      <c r="R53" s="2">
        <v>108000</v>
      </c>
      <c r="S53" s="2">
        <f t="shared" si="6"/>
        <v>279718.92</v>
      </c>
      <c r="T53" s="2">
        <f t="shared" si="7"/>
        <v>69120000</v>
      </c>
      <c r="U53" s="2">
        <f t="shared" si="8"/>
        <v>3011040000000</v>
      </c>
      <c r="W53" s="2">
        <f t="shared" si="9"/>
        <v>0</v>
      </c>
      <c r="X53" s="2">
        <f t="shared" si="10"/>
        <v>0</v>
      </c>
      <c r="Y53" s="2">
        <f t="shared" si="11"/>
        <v>0</v>
      </c>
      <c r="Z53" s="2">
        <f t="shared" si="12"/>
        <v>38.253142156827849</v>
      </c>
      <c r="AA53" s="2">
        <f t="shared" si="13"/>
        <v>0</v>
      </c>
      <c r="AB53" s="2">
        <f t="shared" si="14"/>
        <v>2.9425493966790652</v>
      </c>
      <c r="AC53" s="2">
        <v>39</v>
      </c>
      <c r="AD53" s="2">
        <f t="shared" si="15"/>
        <v>0.98084979889302182</v>
      </c>
      <c r="AE53" s="2" t="s">
        <v>133</v>
      </c>
      <c r="AF53" s="2">
        <f t="shared" si="16"/>
        <v>3572.0930232558139</v>
      </c>
      <c r="AG53" s="2">
        <f t="shared" si="17"/>
        <v>0.11676915639825172</v>
      </c>
      <c r="AH53" s="2">
        <f t="shared" si="18"/>
        <v>0.11672888097647741</v>
      </c>
      <c r="AI53" s="2">
        <f t="shared" si="19"/>
        <v>23690574333.799999</v>
      </c>
      <c r="AJ53" s="2">
        <f t="shared" si="20"/>
        <v>670842899.75999999</v>
      </c>
      <c r="AK53" s="2">
        <f t="shared" si="21"/>
        <v>670.84289976000002</v>
      </c>
      <c r="AL53" s="2" t="s">
        <v>133</v>
      </c>
      <c r="AM53" s="2" t="s">
        <v>133</v>
      </c>
      <c r="AN53" s="2" t="s">
        <v>133</v>
      </c>
      <c r="AO53" s="2" t="s">
        <v>133</v>
      </c>
      <c r="AP53" s="2" t="s">
        <v>133</v>
      </c>
      <c r="AQ53" s="2" t="s">
        <v>133</v>
      </c>
      <c r="AR53" s="2" t="s">
        <v>133</v>
      </c>
      <c r="AS53" s="2">
        <v>0</v>
      </c>
      <c r="AT53" s="2" t="s">
        <v>133</v>
      </c>
      <c r="AU53" s="2" t="s">
        <v>133</v>
      </c>
      <c r="AV53" s="2">
        <v>0</v>
      </c>
      <c r="AW53" s="2">
        <v>0</v>
      </c>
      <c r="AX53" s="2">
        <v>0</v>
      </c>
      <c r="AY53" s="2">
        <v>0</v>
      </c>
      <c r="AZ53" s="2">
        <v>0</v>
      </c>
      <c r="BA53" s="2">
        <v>0</v>
      </c>
      <c r="BB53" s="2">
        <v>0</v>
      </c>
      <c r="BC53" s="2">
        <v>0</v>
      </c>
      <c r="BD53" s="2">
        <v>0</v>
      </c>
      <c r="BE53" s="2">
        <v>0</v>
      </c>
      <c r="BF53" s="2">
        <v>0</v>
      </c>
      <c r="BG53" s="2">
        <v>0</v>
      </c>
      <c r="BH53" s="2">
        <v>0</v>
      </c>
      <c r="BI53" s="2">
        <v>0</v>
      </c>
      <c r="BJ53" s="2">
        <v>0</v>
      </c>
      <c r="BK53" s="2">
        <v>0</v>
      </c>
      <c r="BL53" s="2">
        <v>0</v>
      </c>
      <c r="BM53" s="2">
        <v>0</v>
      </c>
      <c r="BN53" s="2">
        <v>0</v>
      </c>
      <c r="BO53" s="2">
        <v>0</v>
      </c>
      <c r="BP53" s="2">
        <v>0</v>
      </c>
      <c r="BQ53" s="2">
        <v>0</v>
      </c>
      <c r="BR53" s="2">
        <v>0</v>
      </c>
      <c r="BS53" s="2">
        <v>0</v>
      </c>
      <c r="BT53" s="2">
        <v>0</v>
      </c>
      <c r="BU53" s="2">
        <v>0</v>
      </c>
      <c r="BV53" s="2">
        <v>0</v>
      </c>
      <c r="BW53" s="2">
        <v>0</v>
      </c>
      <c r="BX53" s="2">
        <v>0</v>
      </c>
      <c r="BY53" s="2">
        <v>0</v>
      </c>
      <c r="BZ53" s="2">
        <v>0</v>
      </c>
      <c r="CA53" s="2">
        <v>0</v>
      </c>
      <c r="CB53" s="2">
        <v>0</v>
      </c>
      <c r="CC53" s="2">
        <v>0</v>
      </c>
      <c r="CD53" s="2">
        <v>0</v>
      </c>
      <c r="CE53" s="2">
        <v>0</v>
      </c>
      <c r="CF53" s="2">
        <v>0</v>
      </c>
      <c r="CG53" s="2">
        <v>0</v>
      </c>
      <c r="CH53" s="2">
        <v>0</v>
      </c>
      <c r="CI53" s="2">
        <v>0</v>
      </c>
      <c r="CJ53" s="2">
        <v>0</v>
      </c>
      <c r="CK53" s="2">
        <v>0</v>
      </c>
      <c r="CL53" s="2">
        <v>0</v>
      </c>
      <c r="CM53" s="2">
        <v>0</v>
      </c>
      <c r="CN53" s="2">
        <v>0</v>
      </c>
      <c r="CO53" s="2">
        <v>0</v>
      </c>
      <c r="CP53" s="2">
        <v>0</v>
      </c>
      <c r="CQ53" s="2">
        <v>0</v>
      </c>
      <c r="CR53" s="2">
        <v>0</v>
      </c>
      <c r="CS53" s="2">
        <v>0</v>
      </c>
      <c r="CT53" s="2">
        <v>0</v>
      </c>
      <c r="CU53" s="2" t="s">
        <v>137</v>
      </c>
    </row>
    <row r="54" spans="1:99" s="2" customFormat="1" x14ac:dyDescent="0.25">
      <c r="A54" s="2" t="s">
        <v>429</v>
      </c>
      <c r="B54" s="2" t="s">
        <v>430</v>
      </c>
      <c r="C54" s="2" t="s">
        <v>431</v>
      </c>
      <c r="D54" s="2">
        <v>1978</v>
      </c>
      <c r="E54" s="2">
        <f t="shared" si="0"/>
        <v>37</v>
      </c>
      <c r="F54" s="2">
        <v>97</v>
      </c>
      <c r="G54" s="2">
        <v>120</v>
      </c>
      <c r="H54" s="2">
        <v>57000</v>
      </c>
      <c r="I54" s="2">
        <v>21100</v>
      </c>
      <c r="J54" s="2">
        <v>3700</v>
      </c>
      <c r="K54" s="2">
        <v>21100</v>
      </c>
      <c r="L54" s="2">
        <f t="shared" si="1"/>
        <v>919113890</v>
      </c>
      <c r="M54" s="2">
        <v>340</v>
      </c>
      <c r="N54" s="2">
        <f t="shared" si="2"/>
        <v>14810400</v>
      </c>
      <c r="O54" s="2">
        <f t="shared" si="3"/>
        <v>0.53125</v>
      </c>
      <c r="P54" s="2">
        <f t="shared" si="4"/>
        <v>1375932.4000000001</v>
      </c>
      <c r="Q54" s="2">
        <f t="shared" si="5"/>
        <v>1.3759324000000002</v>
      </c>
      <c r="R54" s="2">
        <v>56</v>
      </c>
      <c r="S54" s="2">
        <f t="shared" si="6"/>
        <v>145.03943999999998</v>
      </c>
      <c r="T54" s="2">
        <f t="shared" si="7"/>
        <v>35840</v>
      </c>
      <c r="U54" s="2">
        <f t="shared" si="8"/>
        <v>1561280000</v>
      </c>
      <c r="V54" s="2">
        <v>40724.308220999999</v>
      </c>
      <c r="W54" s="2">
        <f t="shared" si="9"/>
        <v>12.4127691457608</v>
      </c>
      <c r="X54" s="2">
        <f t="shared" si="10"/>
        <v>7.7129396312080747</v>
      </c>
      <c r="Y54" s="2">
        <f t="shared" si="11"/>
        <v>2.985142178515134</v>
      </c>
      <c r="Z54" s="2">
        <f t="shared" si="12"/>
        <v>62.058681061956463</v>
      </c>
      <c r="AA54" s="2">
        <f t="shared" si="13"/>
        <v>2.7197866782008977</v>
      </c>
      <c r="AB54" s="2">
        <f t="shared" si="14"/>
        <v>1.9193406514007154</v>
      </c>
      <c r="AC54" s="2">
        <v>97</v>
      </c>
      <c r="AD54" s="2">
        <f t="shared" si="15"/>
        <v>0.6397802171335718</v>
      </c>
      <c r="AE54" s="2">
        <v>166.61199999999999</v>
      </c>
      <c r="AF54" s="2">
        <f t="shared" si="16"/>
        <v>105.41176470588235</v>
      </c>
      <c r="AG54" s="2">
        <f t="shared" si="17"/>
        <v>1.4291065037088693</v>
      </c>
      <c r="AH54" s="2">
        <f t="shared" si="18"/>
        <v>0.30148330059800049</v>
      </c>
      <c r="AI54" s="2">
        <f t="shared" si="19"/>
        <v>161171630</v>
      </c>
      <c r="AJ54" s="2">
        <f t="shared" si="20"/>
        <v>4563876</v>
      </c>
      <c r="AK54" s="2">
        <f t="shared" si="21"/>
        <v>4.5638759999999996</v>
      </c>
      <c r="AL54" s="2" t="s">
        <v>432</v>
      </c>
      <c r="AM54" s="2" t="s">
        <v>133</v>
      </c>
      <c r="AN54" s="2" t="s">
        <v>133</v>
      </c>
      <c r="AO54" s="2" t="s">
        <v>433</v>
      </c>
      <c r="AP54" s="2" t="s">
        <v>434</v>
      </c>
      <c r="AQ54" s="2" t="s">
        <v>386</v>
      </c>
      <c r="AR54" s="2" t="s">
        <v>435</v>
      </c>
      <c r="AS54" s="2">
        <v>2</v>
      </c>
      <c r="AT54" s="2" t="s">
        <v>436</v>
      </c>
      <c r="AU54" s="2" t="s">
        <v>437</v>
      </c>
      <c r="AV54" s="2">
        <v>11</v>
      </c>
      <c r="AW54" s="5">
        <v>41</v>
      </c>
      <c r="AX54" s="5">
        <v>56</v>
      </c>
      <c r="AY54" s="5">
        <v>3</v>
      </c>
      <c r="AZ54" s="5">
        <v>0.8</v>
      </c>
      <c r="BA54" s="2">
        <v>0</v>
      </c>
      <c r="BB54" s="2">
        <v>0</v>
      </c>
      <c r="BC54" s="5">
        <v>0.5</v>
      </c>
      <c r="BD54" s="5">
        <v>0.2</v>
      </c>
      <c r="BE54" s="5">
        <v>0.2</v>
      </c>
      <c r="BF54" s="5">
        <v>88.1</v>
      </c>
      <c r="BG54" s="5">
        <v>4.2</v>
      </c>
      <c r="BH54" s="5">
        <v>5.2</v>
      </c>
      <c r="BI54" s="2">
        <v>0</v>
      </c>
      <c r="BJ54" s="2">
        <v>0</v>
      </c>
      <c r="BK54" s="5">
        <v>0.7</v>
      </c>
      <c r="BL54" s="2">
        <v>0</v>
      </c>
      <c r="BM54" s="2">
        <v>0</v>
      </c>
      <c r="BN54" s="5">
        <v>0.1</v>
      </c>
      <c r="BO54" s="5">
        <v>25991</v>
      </c>
      <c r="BP54" s="5">
        <v>2975</v>
      </c>
      <c r="BQ54" s="5">
        <v>105</v>
      </c>
      <c r="BR54" s="5">
        <v>12</v>
      </c>
      <c r="BS54" s="5">
        <v>0.17</v>
      </c>
      <c r="BT54" s="5">
        <v>0.02</v>
      </c>
      <c r="BU54" s="5">
        <v>37054</v>
      </c>
      <c r="BV54" s="5">
        <v>150</v>
      </c>
      <c r="BW54" s="5">
        <v>0.24</v>
      </c>
      <c r="BX54" s="5">
        <v>112623</v>
      </c>
      <c r="BY54" s="5">
        <v>3942</v>
      </c>
      <c r="BZ54" s="5">
        <v>456</v>
      </c>
      <c r="CA54" s="5">
        <v>16</v>
      </c>
      <c r="CB54" s="5">
        <v>0.76</v>
      </c>
      <c r="CC54" s="5">
        <v>0.03</v>
      </c>
      <c r="CD54" s="5">
        <v>9</v>
      </c>
      <c r="CE54" s="5">
        <v>23</v>
      </c>
      <c r="CF54" s="5">
        <v>1</v>
      </c>
      <c r="CG54" s="5">
        <v>1</v>
      </c>
      <c r="CH54" s="5">
        <v>52</v>
      </c>
      <c r="CI54" s="5">
        <v>37</v>
      </c>
      <c r="CJ54" s="5">
        <v>73</v>
      </c>
      <c r="CK54" s="2">
        <v>0</v>
      </c>
      <c r="CL54" s="2">
        <v>0</v>
      </c>
      <c r="CM54" s="2">
        <v>0</v>
      </c>
      <c r="CN54" s="2">
        <v>0</v>
      </c>
      <c r="CO54" s="2">
        <v>0</v>
      </c>
      <c r="CP54" s="2">
        <v>0</v>
      </c>
      <c r="CQ54" s="2">
        <v>0</v>
      </c>
      <c r="CR54" s="5">
        <v>2</v>
      </c>
      <c r="CS54" s="5">
        <v>0.59186000000000005</v>
      </c>
      <c r="CT54" s="5">
        <v>0.22117000000000001</v>
      </c>
      <c r="CU54" s="2" t="s">
        <v>137</v>
      </c>
    </row>
    <row r="55" spans="1:99" s="2" customFormat="1" x14ac:dyDescent="0.25">
      <c r="A55" s="2" t="s">
        <v>438</v>
      </c>
      <c r="B55" s="2" t="s">
        <v>439</v>
      </c>
      <c r="C55" s="2" t="s">
        <v>440</v>
      </c>
      <c r="D55" s="2">
        <v>1944</v>
      </c>
      <c r="E55" s="2">
        <f t="shared" si="0"/>
        <v>71</v>
      </c>
      <c r="F55" s="2">
        <v>130</v>
      </c>
      <c r="G55" s="2">
        <v>206</v>
      </c>
      <c r="H55" s="2">
        <v>1050000</v>
      </c>
      <c r="I55" s="2">
        <v>6129000</v>
      </c>
      <c r="J55" s="2">
        <v>2121000</v>
      </c>
      <c r="K55" s="2">
        <v>6129000</v>
      </c>
      <c r="L55" s="2">
        <f t="shared" si="1"/>
        <v>266978627100</v>
      </c>
      <c r="M55" s="2">
        <v>130000</v>
      </c>
      <c r="N55" s="2">
        <f t="shared" si="2"/>
        <v>5662800000</v>
      </c>
      <c r="O55" s="2">
        <f t="shared" si="3"/>
        <v>203.125</v>
      </c>
      <c r="P55" s="2">
        <f t="shared" si="4"/>
        <v>526091800</v>
      </c>
      <c r="Q55" s="2">
        <f t="shared" si="5"/>
        <v>526.09180000000003</v>
      </c>
      <c r="R55" s="2">
        <v>40200</v>
      </c>
      <c r="S55" s="2">
        <f t="shared" si="6"/>
        <v>104117.598</v>
      </c>
      <c r="T55" s="2">
        <f t="shared" si="7"/>
        <v>25728000</v>
      </c>
      <c r="U55" s="2">
        <f t="shared" si="8"/>
        <v>1120776000000</v>
      </c>
      <c r="V55" s="2">
        <v>4484880.9391000001</v>
      </c>
      <c r="W55" s="2">
        <f t="shared" si="9"/>
        <v>1366.9917102376799</v>
      </c>
      <c r="X55" s="2">
        <f t="shared" si="10"/>
        <v>849.40954057990541</v>
      </c>
      <c r="Y55" s="2">
        <f t="shared" si="11"/>
        <v>16.81241128658078</v>
      </c>
      <c r="Z55" s="2">
        <f t="shared" si="12"/>
        <v>47.146045613477433</v>
      </c>
      <c r="AA55" s="2">
        <f t="shared" si="13"/>
        <v>0.52250818777117936</v>
      </c>
      <c r="AB55" s="2">
        <f t="shared" si="14"/>
        <v>1.0879856680033253</v>
      </c>
      <c r="AC55" s="2">
        <v>130</v>
      </c>
      <c r="AD55" s="2">
        <f t="shared" si="15"/>
        <v>0.36266188933444177</v>
      </c>
      <c r="AE55" s="2">
        <v>64745.3</v>
      </c>
      <c r="AF55" s="2">
        <f t="shared" si="16"/>
        <v>197.90769230769232</v>
      </c>
      <c r="AG55" s="2">
        <f t="shared" si="17"/>
        <v>5.5523279355312795E-2</v>
      </c>
      <c r="AH55" s="2">
        <f t="shared" si="18"/>
        <v>0.20108920263421559</v>
      </c>
      <c r="AI55" s="2">
        <f t="shared" si="19"/>
        <v>92390547900</v>
      </c>
      <c r="AJ55" s="2">
        <f t="shared" si="20"/>
        <v>2616211080</v>
      </c>
      <c r="AK55" s="2">
        <f t="shared" si="21"/>
        <v>2616.21108</v>
      </c>
      <c r="AL55" s="2" t="s">
        <v>441</v>
      </c>
      <c r="AM55" s="2" t="s">
        <v>442</v>
      </c>
      <c r="AN55" s="2" t="s">
        <v>439</v>
      </c>
      <c r="AO55" s="2" t="s">
        <v>443</v>
      </c>
      <c r="AP55" s="2" t="s">
        <v>444</v>
      </c>
      <c r="AQ55" s="2" t="s">
        <v>445</v>
      </c>
      <c r="AR55" s="2" t="s">
        <v>446</v>
      </c>
      <c r="AS55" s="2">
        <v>5</v>
      </c>
      <c r="AT55" s="2" t="s">
        <v>447</v>
      </c>
      <c r="AU55" s="2" t="s">
        <v>448</v>
      </c>
      <c r="AV55" s="2">
        <v>9</v>
      </c>
      <c r="AW55" s="5">
        <v>58</v>
      </c>
      <c r="AX55" s="5">
        <v>40</v>
      </c>
      <c r="AY55" s="5">
        <v>2</v>
      </c>
      <c r="AZ55" s="5">
        <v>2.4</v>
      </c>
      <c r="BA55" s="5">
        <v>1.2</v>
      </c>
      <c r="BB55" s="5">
        <v>0.5</v>
      </c>
      <c r="BC55" s="5">
        <v>1.3</v>
      </c>
      <c r="BD55" s="5">
        <v>0.2</v>
      </c>
      <c r="BE55" s="5">
        <v>0.7</v>
      </c>
      <c r="BF55" s="5">
        <v>45.6</v>
      </c>
      <c r="BG55" s="5">
        <v>10.1</v>
      </c>
      <c r="BH55" s="5">
        <v>15</v>
      </c>
      <c r="BI55" s="2">
        <v>0</v>
      </c>
      <c r="BJ55" s="2">
        <v>0</v>
      </c>
      <c r="BK55" s="5">
        <v>15.2</v>
      </c>
      <c r="BL55" s="5">
        <v>7</v>
      </c>
      <c r="BM55" s="2">
        <v>0</v>
      </c>
      <c r="BN55" s="5">
        <v>0.8</v>
      </c>
      <c r="BO55" s="5">
        <v>9720590</v>
      </c>
      <c r="BP55" s="5">
        <v>1715011</v>
      </c>
      <c r="BQ55" s="5">
        <v>94</v>
      </c>
      <c r="BR55" s="5">
        <v>17</v>
      </c>
      <c r="BS55" s="5">
        <v>0.15</v>
      </c>
      <c r="BT55" s="5">
        <v>0.03</v>
      </c>
      <c r="BU55" s="5">
        <v>13649062</v>
      </c>
      <c r="BV55" s="5">
        <v>131</v>
      </c>
      <c r="BW55" s="5">
        <v>0.2</v>
      </c>
      <c r="BX55" s="5">
        <v>46258823</v>
      </c>
      <c r="BY55" s="5">
        <v>2969005</v>
      </c>
      <c r="BZ55" s="5">
        <v>446</v>
      </c>
      <c r="CA55" s="5">
        <v>29</v>
      </c>
      <c r="CB55" s="5">
        <v>0.81</v>
      </c>
      <c r="CC55" s="5">
        <v>0.05</v>
      </c>
      <c r="CD55" s="5">
        <v>9</v>
      </c>
      <c r="CE55" s="5">
        <v>12</v>
      </c>
      <c r="CF55" s="5">
        <v>33</v>
      </c>
      <c r="CG55" s="5">
        <v>18</v>
      </c>
      <c r="CH55" s="5">
        <v>27</v>
      </c>
      <c r="CI55" s="5">
        <v>15</v>
      </c>
      <c r="CJ55" s="5">
        <v>19</v>
      </c>
      <c r="CK55" s="5">
        <v>1</v>
      </c>
      <c r="CL55" s="5">
        <v>1</v>
      </c>
      <c r="CM55" s="2">
        <v>0</v>
      </c>
      <c r="CN55" s="2">
        <v>0</v>
      </c>
      <c r="CO55" s="2">
        <v>0</v>
      </c>
      <c r="CP55" s="2">
        <v>0</v>
      </c>
      <c r="CQ55" s="5">
        <v>15</v>
      </c>
      <c r="CR55" s="5">
        <v>49</v>
      </c>
      <c r="CS55" s="5">
        <v>0.92249000000000003</v>
      </c>
      <c r="CT55" s="5">
        <v>0.63856000000000002</v>
      </c>
      <c r="CU55" s="2" t="s">
        <v>137</v>
      </c>
    </row>
    <row r="56" spans="1:99" s="2" customFormat="1" x14ac:dyDescent="0.25">
      <c r="A56" s="2" t="s">
        <v>449</v>
      </c>
      <c r="B56" s="2" t="s">
        <v>450</v>
      </c>
      <c r="C56" s="2" t="s">
        <v>451</v>
      </c>
      <c r="D56" s="2">
        <v>1988</v>
      </c>
      <c r="E56" s="2">
        <f t="shared" si="0"/>
        <v>27</v>
      </c>
      <c r="F56" s="2">
        <v>72</v>
      </c>
      <c r="G56" s="2">
        <v>156</v>
      </c>
      <c r="H56" s="2">
        <v>63000</v>
      </c>
      <c r="I56" s="2">
        <v>83300</v>
      </c>
      <c r="J56" s="2">
        <v>38100</v>
      </c>
      <c r="K56" s="2">
        <v>83300</v>
      </c>
      <c r="L56" s="2">
        <f t="shared" si="1"/>
        <v>3628539670</v>
      </c>
      <c r="M56" s="2">
        <v>2242</v>
      </c>
      <c r="N56" s="2">
        <f t="shared" si="2"/>
        <v>97661520</v>
      </c>
      <c r="O56" s="2">
        <f t="shared" si="3"/>
        <v>3.5031250000000003</v>
      </c>
      <c r="P56" s="2">
        <f t="shared" si="4"/>
        <v>9073060.120000001</v>
      </c>
      <c r="Q56" s="2">
        <f t="shared" si="5"/>
        <v>9.0730601200000009</v>
      </c>
      <c r="R56" s="2">
        <v>208</v>
      </c>
      <c r="S56" s="2">
        <f t="shared" si="6"/>
        <v>538.71791999999994</v>
      </c>
      <c r="T56" s="2">
        <f t="shared" si="7"/>
        <v>133120</v>
      </c>
      <c r="U56" s="2">
        <f t="shared" si="8"/>
        <v>5799040000</v>
      </c>
      <c r="V56" s="2">
        <v>415869.96789999999</v>
      </c>
      <c r="W56" s="2">
        <f t="shared" si="9"/>
        <v>126.75716621591999</v>
      </c>
      <c r="X56" s="2">
        <f t="shared" si="10"/>
        <v>78.763276700452607</v>
      </c>
      <c r="Y56" s="2">
        <f t="shared" si="11"/>
        <v>11.871087835109773</v>
      </c>
      <c r="Z56" s="2">
        <f t="shared" si="12"/>
        <v>37.154241199604513</v>
      </c>
      <c r="AA56" s="2">
        <f t="shared" si="13"/>
        <v>2.6972141771248825</v>
      </c>
      <c r="AB56" s="2">
        <f t="shared" si="14"/>
        <v>1.5480933833168546</v>
      </c>
      <c r="AC56" s="2">
        <v>72</v>
      </c>
      <c r="AD56" s="2">
        <f t="shared" si="15"/>
        <v>0.51603112777228488</v>
      </c>
      <c r="AE56" s="2">
        <v>381.56900000000002</v>
      </c>
      <c r="AF56" s="2">
        <f t="shared" si="16"/>
        <v>59.375557537912577</v>
      </c>
      <c r="AG56" s="2">
        <f t="shared" si="17"/>
        <v>0.33319011235507778</v>
      </c>
      <c r="AH56" s="2">
        <f t="shared" si="18"/>
        <v>0.19306195551803718</v>
      </c>
      <c r="AI56" s="2">
        <f t="shared" si="19"/>
        <v>1659632190</v>
      </c>
      <c r="AJ56" s="2">
        <f t="shared" si="20"/>
        <v>46995588</v>
      </c>
      <c r="AK56" s="2">
        <f t="shared" si="21"/>
        <v>46.995587999999998</v>
      </c>
      <c r="AL56" s="2" t="s">
        <v>452</v>
      </c>
      <c r="AM56" s="2" t="s">
        <v>133</v>
      </c>
      <c r="AN56" s="2" t="s">
        <v>133</v>
      </c>
      <c r="AO56" s="2" t="s">
        <v>453</v>
      </c>
      <c r="AP56" s="2" t="s">
        <v>454</v>
      </c>
      <c r="AQ56" s="2" t="s">
        <v>455</v>
      </c>
      <c r="AR56" s="2" t="s">
        <v>275</v>
      </c>
      <c r="AS56" s="2">
        <v>2</v>
      </c>
      <c r="AT56" s="2" t="s">
        <v>456</v>
      </c>
      <c r="AU56" s="2" t="s">
        <v>457</v>
      </c>
      <c r="AV56" s="2">
        <v>11</v>
      </c>
      <c r="AW56" s="5">
        <v>40</v>
      </c>
      <c r="AX56" s="5">
        <v>51</v>
      </c>
      <c r="AY56" s="5">
        <v>8</v>
      </c>
      <c r="AZ56" s="2">
        <v>0</v>
      </c>
      <c r="BA56" s="2">
        <v>0</v>
      </c>
      <c r="BB56" s="2">
        <v>0</v>
      </c>
      <c r="BC56" s="5">
        <v>0.1</v>
      </c>
      <c r="BD56" s="2">
        <v>0</v>
      </c>
      <c r="BE56" s="5">
        <v>0.1</v>
      </c>
      <c r="BF56" s="5">
        <v>90</v>
      </c>
      <c r="BG56" s="5">
        <v>2.4</v>
      </c>
      <c r="BH56" s="5">
        <v>5</v>
      </c>
      <c r="BI56" s="2">
        <v>0</v>
      </c>
      <c r="BJ56" s="2">
        <v>0</v>
      </c>
      <c r="BK56" s="5">
        <v>1.9</v>
      </c>
      <c r="BL56" s="5">
        <v>0.3</v>
      </c>
      <c r="BM56" s="2">
        <v>0</v>
      </c>
      <c r="BN56" s="5">
        <v>0.1</v>
      </c>
      <c r="BO56" s="5">
        <v>28278</v>
      </c>
      <c r="BP56" s="5">
        <v>3517</v>
      </c>
      <c r="BQ56" s="5">
        <v>50</v>
      </c>
      <c r="BR56" s="5">
        <v>6</v>
      </c>
      <c r="BS56" s="5">
        <v>0.12</v>
      </c>
      <c r="BT56" s="5">
        <v>0.02</v>
      </c>
      <c r="BU56" s="5">
        <v>43252</v>
      </c>
      <c r="BV56" s="5">
        <v>76</v>
      </c>
      <c r="BW56" s="5">
        <v>0.19</v>
      </c>
      <c r="BX56" s="5">
        <v>289606</v>
      </c>
      <c r="BY56" s="5">
        <v>15845</v>
      </c>
      <c r="BZ56" s="5">
        <v>507</v>
      </c>
      <c r="CA56" s="5">
        <v>28</v>
      </c>
      <c r="CB56" s="5">
        <v>0.92</v>
      </c>
      <c r="CC56" s="5">
        <v>0.05</v>
      </c>
      <c r="CD56" s="5">
        <v>4</v>
      </c>
      <c r="CE56" s="5">
        <v>9</v>
      </c>
      <c r="CF56" s="5">
        <v>20</v>
      </c>
      <c r="CG56" s="5">
        <v>16</v>
      </c>
      <c r="CH56" s="5">
        <v>39</v>
      </c>
      <c r="CI56" s="5">
        <v>29</v>
      </c>
      <c r="CJ56" s="5">
        <v>55</v>
      </c>
      <c r="CK56" s="2">
        <v>0</v>
      </c>
      <c r="CL56" s="2">
        <v>0</v>
      </c>
      <c r="CM56" s="2">
        <v>0</v>
      </c>
      <c r="CN56" s="2">
        <v>0</v>
      </c>
      <c r="CO56" s="2">
        <v>0</v>
      </c>
      <c r="CP56" s="2">
        <v>0</v>
      </c>
      <c r="CQ56" s="5">
        <v>7</v>
      </c>
      <c r="CR56" s="5">
        <v>20</v>
      </c>
      <c r="CS56" s="5">
        <v>0.89014000000000004</v>
      </c>
      <c r="CT56" s="5">
        <v>0.91539000000000004</v>
      </c>
      <c r="CU56" s="2" t="s">
        <v>137</v>
      </c>
    </row>
    <row r="57" spans="1:99" s="2" customFormat="1" x14ac:dyDescent="0.25">
      <c r="A57" s="2" t="s">
        <v>458</v>
      </c>
      <c r="B57" s="2" t="s">
        <v>459</v>
      </c>
      <c r="C57" s="2" t="s">
        <v>460</v>
      </c>
      <c r="D57" s="2">
        <v>1980</v>
      </c>
      <c r="E57" s="2">
        <f t="shared" si="0"/>
        <v>35</v>
      </c>
      <c r="F57" s="2">
        <v>134</v>
      </c>
      <c r="G57" s="2">
        <v>160</v>
      </c>
      <c r="H57" s="2">
        <v>48000</v>
      </c>
      <c r="I57" s="2">
        <v>73500</v>
      </c>
      <c r="J57" s="2">
        <v>40700</v>
      </c>
      <c r="K57" s="2">
        <v>73500</v>
      </c>
      <c r="L57" s="2">
        <f t="shared" si="1"/>
        <v>3201652650</v>
      </c>
      <c r="M57" s="2">
        <v>1139</v>
      </c>
      <c r="N57" s="2">
        <f t="shared" si="2"/>
        <v>49614840</v>
      </c>
      <c r="O57" s="2">
        <f t="shared" si="3"/>
        <v>1.7796875000000001</v>
      </c>
      <c r="P57" s="2">
        <f t="shared" si="4"/>
        <v>4609373.54</v>
      </c>
      <c r="Q57" s="2">
        <f t="shared" si="5"/>
        <v>4.60937354</v>
      </c>
      <c r="R57" s="2">
        <v>93</v>
      </c>
      <c r="S57" s="2">
        <f t="shared" si="6"/>
        <v>240.86906999999999</v>
      </c>
      <c r="T57" s="2">
        <f t="shared" si="7"/>
        <v>59520</v>
      </c>
      <c r="U57" s="2">
        <f t="shared" si="8"/>
        <v>2592840000</v>
      </c>
      <c r="V57" s="2">
        <v>94172.420748999997</v>
      </c>
      <c r="W57" s="2">
        <f t="shared" si="9"/>
        <v>28.703753844295196</v>
      </c>
      <c r="X57" s="2">
        <f t="shared" si="10"/>
        <v>17.835691455336107</v>
      </c>
      <c r="Y57" s="2">
        <f t="shared" si="11"/>
        <v>3.7714871809699986</v>
      </c>
      <c r="Z57" s="2">
        <f t="shared" si="12"/>
        <v>64.530141586670439</v>
      </c>
      <c r="AA57" s="2">
        <f t="shared" si="13"/>
        <v>0.57175790220049794</v>
      </c>
      <c r="AB57" s="2">
        <f t="shared" si="14"/>
        <v>1.4447046623881443</v>
      </c>
      <c r="AC57" s="2">
        <v>134</v>
      </c>
      <c r="AD57" s="2">
        <f t="shared" si="15"/>
        <v>0.48156822079604805</v>
      </c>
      <c r="AE57" s="2">
        <v>129.857</v>
      </c>
      <c r="AF57" s="2">
        <f t="shared" si="16"/>
        <v>52.256365232660229</v>
      </c>
      <c r="AG57" s="2">
        <f t="shared" si="17"/>
        <v>0.81189949053507859</v>
      </c>
      <c r="AH57" s="2">
        <f t="shared" si="18"/>
        <v>9.1815368818481957E-2</v>
      </c>
      <c r="AI57" s="2">
        <f t="shared" si="19"/>
        <v>1772887930</v>
      </c>
      <c r="AJ57" s="2">
        <f t="shared" si="20"/>
        <v>50202636</v>
      </c>
      <c r="AK57" s="2">
        <f t="shared" si="21"/>
        <v>50.202635999999998</v>
      </c>
      <c r="AL57" s="2" t="s">
        <v>461</v>
      </c>
      <c r="AM57" s="2" t="s">
        <v>462</v>
      </c>
      <c r="AN57" s="2" t="s">
        <v>463</v>
      </c>
      <c r="AO57" s="2" t="s">
        <v>464</v>
      </c>
      <c r="AP57" s="2" t="s">
        <v>465</v>
      </c>
      <c r="AQ57" s="2" t="s">
        <v>351</v>
      </c>
      <c r="AR57" s="2" t="s">
        <v>466</v>
      </c>
      <c r="AS57" s="2">
        <v>2</v>
      </c>
      <c r="AT57" s="2" t="s">
        <v>467</v>
      </c>
      <c r="AU57" s="2" t="s">
        <v>468</v>
      </c>
      <c r="AV57" s="2">
        <v>11</v>
      </c>
      <c r="AW57" s="5">
        <v>62</v>
      </c>
      <c r="AX57" s="5">
        <v>33</v>
      </c>
      <c r="AY57" s="5">
        <v>5</v>
      </c>
      <c r="AZ57" s="5">
        <v>1</v>
      </c>
      <c r="BA57" s="2">
        <v>0</v>
      </c>
      <c r="BB57" s="2">
        <v>0</v>
      </c>
      <c r="BC57" s="5">
        <v>0.1</v>
      </c>
      <c r="BD57" s="2">
        <v>0</v>
      </c>
      <c r="BE57" s="5">
        <v>0.2</v>
      </c>
      <c r="BF57" s="5">
        <v>88.7</v>
      </c>
      <c r="BG57" s="5">
        <v>3</v>
      </c>
      <c r="BH57" s="5">
        <v>5.9</v>
      </c>
      <c r="BI57" s="2">
        <v>0</v>
      </c>
      <c r="BJ57" s="2">
        <v>0</v>
      </c>
      <c r="BK57" s="5">
        <v>1.1000000000000001</v>
      </c>
      <c r="BL57" s="2">
        <v>0</v>
      </c>
      <c r="BM57" s="2">
        <v>0</v>
      </c>
      <c r="BN57" s="2">
        <v>0</v>
      </c>
      <c r="BO57" s="5">
        <v>18239</v>
      </c>
      <c r="BP57" s="5">
        <v>2359</v>
      </c>
      <c r="BQ57" s="5">
        <v>61</v>
      </c>
      <c r="BR57" s="5">
        <v>8</v>
      </c>
      <c r="BS57" s="5">
        <v>0.15</v>
      </c>
      <c r="BT57" s="5">
        <v>0.02</v>
      </c>
      <c r="BU57" s="5">
        <v>27650</v>
      </c>
      <c r="BV57" s="5">
        <v>93</v>
      </c>
      <c r="BW57" s="5">
        <v>0.22</v>
      </c>
      <c r="BX57" s="5">
        <v>100485</v>
      </c>
      <c r="BY57" s="5">
        <v>5420</v>
      </c>
      <c r="BZ57" s="5">
        <v>338</v>
      </c>
      <c r="CA57" s="5">
        <v>18</v>
      </c>
      <c r="CB57" s="5">
        <v>0.87</v>
      </c>
      <c r="CC57" s="5">
        <v>0.05</v>
      </c>
      <c r="CD57" s="5">
        <v>12</v>
      </c>
      <c r="CE57" s="5">
        <v>26</v>
      </c>
      <c r="CF57" s="5">
        <v>5</v>
      </c>
      <c r="CG57" s="5">
        <v>5</v>
      </c>
      <c r="CH57" s="5">
        <v>46</v>
      </c>
      <c r="CI57" s="5">
        <v>35</v>
      </c>
      <c r="CJ57" s="5">
        <v>62</v>
      </c>
      <c r="CK57" s="2">
        <v>0</v>
      </c>
      <c r="CL57" s="2">
        <v>0</v>
      </c>
      <c r="CM57" s="2">
        <v>0</v>
      </c>
      <c r="CN57" s="2">
        <v>0</v>
      </c>
      <c r="CO57" s="2">
        <v>0</v>
      </c>
      <c r="CP57" s="2">
        <v>0</v>
      </c>
      <c r="CQ57" s="5">
        <v>2</v>
      </c>
      <c r="CR57" s="5">
        <v>7</v>
      </c>
      <c r="CS57" s="5">
        <v>0.81474999999999997</v>
      </c>
      <c r="CT57" s="5">
        <v>0.85931999999999997</v>
      </c>
      <c r="CU57" s="2" t="s">
        <v>137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2017-01-29T16:49:04Z</dcterms:created>
  <dcterms:modified xsi:type="dcterms:W3CDTF">2017-01-29T16:49:53Z</dcterms:modified>
</cp:coreProperties>
</file>