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18" i="1" l="1"/>
  <c r="AK18" i="1" s="1"/>
  <c r="AI18" i="1"/>
  <c r="AH18" i="1"/>
  <c r="X18" i="1"/>
  <c r="Y18" i="1" s="1"/>
  <c r="W18" i="1"/>
  <c r="AA18" i="1" s="1"/>
  <c r="U18" i="1"/>
  <c r="T18" i="1"/>
  <c r="AF18" i="1" s="1"/>
  <c r="S18" i="1"/>
  <c r="Q18" i="1"/>
  <c r="P18" i="1"/>
  <c r="O18" i="1"/>
  <c r="N18" i="1"/>
  <c r="Z18" i="1" s="1"/>
  <c r="L18" i="1"/>
  <c r="E18" i="1"/>
  <c r="AJ17" i="1"/>
  <c r="AK17" i="1" s="1"/>
  <c r="AI17" i="1"/>
  <c r="AF17" i="1"/>
  <c r="Z17" i="1"/>
  <c r="AD17" i="1" s="1"/>
  <c r="X17" i="1"/>
  <c r="Y17" i="1" s="1"/>
  <c r="W17" i="1"/>
  <c r="AA17" i="1" s="1"/>
  <c r="U17" i="1"/>
  <c r="T17" i="1"/>
  <c r="S17" i="1"/>
  <c r="Q17" i="1"/>
  <c r="P17" i="1"/>
  <c r="AH17" i="1" s="1"/>
  <c r="O17" i="1"/>
  <c r="N17" i="1"/>
  <c r="L17" i="1"/>
  <c r="E17" i="1"/>
  <c r="AJ16" i="1"/>
  <c r="AK16" i="1" s="1"/>
  <c r="AI16" i="1"/>
  <c r="AH16" i="1"/>
  <c r="X16" i="1"/>
  <c r="Y16" i="1" s="1"/>
  <c r="W16" i="1"/>
  <c r="AA16" i="1" s="1"/>
  <c r="U16" i="1"/>
  <c r="T16" i="1"/>
  <c r="AF16" i="1" s="1"/>
  <c r="S16" i="1"/>
  <c r="Q16" i="1"/>
  <c r="P16" i="1"/>
  <c r="O16" i="1"/>
  <c r="N16" i="1"/>
  <c r="Z16" i="1" s="1"/>
  <c r="L16" i="1"/>
  <c r="E16" i="1"/>
  <c r="AJ15" i="1"/>
  <c r="AK15" i="1" s="1"/>
  <c r="AI15" i="1"/>
  <c r="AF15" i="1"/>
  <c r="Z15" i="1"/>
  <c r="AD15" i="1" s="1"/>
  <c r="X15" i="1"/>
  <c r="Y15" i="1" s="1"/>
  <c r="W15" i="1"/>
  <c r="U15" i="1"/>
  <c r="T15" i="1"/>
  <c r="S15" i="1"/>
  <c r="Q15" i="1"/>
  <c r="P15" i="1"/>
  <c r="AH15" i="1" s="1"/>
  <c r="O15" i="1"/>
  <c r="N15" i="1"/>
  <c r="L15" i="1"/>
  <c r="E15" i="1"/>
  <c r="AJ14" i="1"/>
  <c r="AK14" i="1" s="1"/>
  <c r="AI14" i="1"/>
  <c r="AH14" i="1"/>
  <c r="X14" i="1"/>
  <c r="Y14" i="1" s="1"/>
  <c r="W14" i="1"/>
  <c r="U14" i="1"/>
  <c r="T14" i="1"/>
  <c r="AF14" i="1" s="1"/>
  <c r="S14" i="1"/>
  <c r="Q14" i="1"/>
  <c r="P14" i="1"/>
  <c r="O14" i="1"/>
  <c r="N14" i="1"/>
  <c r="Z14" i="1" s="1"/>
  <c r="L14" i="1"/>
  <c r="E14" i="1"/>
  <c r="AJ13" i="1"/>
  <c r="AK13" i="1" s="1"/>
  <c r="AI13" i="1"/>
  <c r="AF13" i="1"/>
  <c r="Z13" i="1"/>
  <c r="AD13" i="1" s="1"/>
  <c r="X13" i="1"/>
  <c r="Y13" i="1" s="1"/>
  <c r="W13" i="1"/>
  <c r="U13" i="1"/>
  <c r="T13" i="1"/>
  <c r="S13" i="1"/>
  <c r="Q13" i="1"/>
  <c r="P13" i="1"/>
  <c r="AH13" i="1" s="1"/>
  <c r="O13" i="1"/>
  <c r="N13" i="1"/>
  <c r="L13" i="1"/>
  <c r="E13" i="1"/>
  <c r="AJ12" i="1"/>
  <c r="AK12" i="1" s="1"/>
  <c r="AI12" i="1"/>
  <c r="AH12" i="1"/>
  <c r="X12" i="1"/>
  <c r="Y12" i="1" s="1"/>
  <c r="W12" i="1"/>
  <c r="U12" i="1"/>
  <c r="T12" i="1"/>
  <c r="AF12" i="1" s="1"/>
  <c r="S12" i="1"/>
  <c r="Q12" i="1"/>
  <c r="P12" i="1"/>
  <c r="O12" i="1"/>
  <c r="N12" i="1"/>
  <c r="Z12" i="1" s="1"/>
  <c r="L12" i="1"/>
  <c r="E12" i="1"/>
  <c r="AJ11" i="1"/>
  <c r="AK11" i="1" s="1"/>
  <c r="AI11" i="1"/>
  <c r="AF11" i="1"/>
  <c r="Z11" i="1"/>
  <c r="AD11" i="1" s="1"/>
  <c r="X11" i="1"/>
  <c r="Y11" i="1" s="1"/>
  <c r="W11" i="1"/>
  <c r="AA11" i="1" s="1"/>
  <c r="U11" i="1"/>
  <c r="T11" i="1"/>
  <c r="S11" i="1"/>
  <c r="Q11" i="1"/>
  <c r="P11" i="1"/>
  <c r="AH11" i="1" s="1"/>
  <c r="O11" i="1"/>
  <c r="N11" i="1"/>
  <c r="L11" i="1"/>
  <c r="E11" i="1"/>
  <c r="AJ10" i="1"/>
  <c r="AK10" i="1" s="1"/>
  <c r="AI10" i="1"/>
  <c r="AH10" i="1"/>
  <c r="X10" i="1"/>
  <c r="Y10" i="1" s="1"/>
  <c r="W10" i="1"/>
  <c r="AA10" i="1" s="1"/>
  <c r="U10" i="1"/>
  <c r="T10" i="1"/>
  <c r="AF10" i="1" s="1"/>
  <c r="S10" i="1"/>
  <c r="Q10" i="1"/>
  <c r="P10" i="1"/>
  <c r="O10" i="1"/>
  <c r="N10" i="1"/>
  <c r="Z10" i="1" s="1"/>
  <c r="L10" i="1"/>
  <c r="E10" i="1"/>
  <c r="AJ9" i="1"/>
  <c r="AK9" i="1" s="1"/>
  <c r="AI9" i="1"/>
  <c r="AF9" i="1"/>
  <c r="Z9" i="1"/>
  <c r="AD9" i="1" s="1"/>
  <c r="X9" i="1"/>
  <c r="Y9" i="1" s="1"/>
  <c r="W9" i="1"/>
  <c r="AA9" i="1" s="1"/>
  <c r="U9" i="1"/>
  <c r="T9" i="1"/>
  <c r="S9" i="1"/>
  <c r="Q9" i="1"/>
  <c r="P9" i="1"/>
  <c r="AH9" i="1" s="1"/>
  <c r="O9" i="1"/>
  <c r="N9" i="1"/>
  <c r="L9" i="1"/>
  <c r="E9" i="1"/>
  <c r="AJ8" i="1"/>
  <c r="AK8" i="1" s="1"/>
  <c r="AI8" i="1"/>
  <c r="AH8" i="1"/>
  <c r="X8" i="1"/>
  <c r="Y8" i="1" s="1"/>
  <c r="W8" i="1"/>
  <c r="AA8" i="1" s="1"/>
  <c r="U8" i="1"/>
  <c r="T8" i="1"/>
  <c r="AF8" i="1" s="1"/>
  <c r="S8" i="1"/>
  <c r="Q8" i="1"/>
  <c r="P8" i="1"/>
  <c r="O8" i="1"/>
  <c r="N8" i="1"/>
  <c r="Z8" i="1" s="1"/>
  <c r="L8" i="1"/>
  <c r="E8" i="1"/>
  <c r="AJ7" i="1"/>
  <c r="AK7" i="1" s="1"/>
  <c r="AI7" i="1"/>
  <c r="AF7" i="1"/>
  <c r="Z7" i="1"/>
  <c r="AD7" i="1" s="1"/>
  <c r="X7" i="1"/>
  <c r="Y7" i="1" s="1"/>
  <c r="W7" i="1"/>
  <c r="U7" i="1"/>
  <c r="T7" i="1"/>
  <c r="S7" i="1"/>
  <c r="Q7" i="1"/>
  <c r="P7" i="1"/>
  <c r="AH7" i="1" s="1"/>
  <c r="O7" i="1"/>
  <c r="N7" i="1"/>
  <c r="L7" i="1"/>
  <c r="E7" i="1"/>
  <c r="AJ6" i="1"/>
  <c r="AK6" i="1" s="1"/>
  <c r="AI6" i="1"/>
  <c r="AH6" i="1"/>
  <c r="X6" i="1"/>
  <c r="Y6" i="1" s="1"/>
  <c r="W6" i="1"/>
  <c r="AA6" i="1" s="1"/>
  <c r="U6" i="1"/>
  <c r="T6" i="1"/>
  <c r="AF6" i="1" s="1"/>
  <c r="S6" i="1"/>
  <c r="Q6" i="1"/>
  <c r="P6" i="1"/>
  <c r="O6" i="1"/>
  <c r="N6" i="1"/>
  <c r="Z6" i="1" s="1"/>
  <c r="L6" i="1"/>
  <c r="E6" i="1"/>
  <c r="AJ5" i="1"/>
  <c r="AK5" i="1" s="1"/>
  <c r="AI5" i="1"/>
  <c r="AF5" i="1"/>
  <c r="Z5" i="1"/>
  <c r="AD5" i="1" s="1"/>
  <c r="X5" i="1"/>
  <c r="Y5" i="1" s="1"/>
  <c r="W5" i="1"/>
  <c r="U5" i="1"/>
  <c r="T5" i="1"/>
  <c r="S5" i="1"/>
  <c r="Q5" i="1"/>
  <c r="P5" i="1"/>
  <c r="AH5" i="1" s="1"/>
  <c r="O5" i="1"/>
  <c r="N5" i="1"/>
  <c r="L5" i="1"/>
  <c r="E5" i="1"/>
  <c r="AJ4" i="1"/>
  <c r="AK4" i="1" s="1"/>
  <c r="AI4" i="1"/>
  <c r="AH4" i="1"/>
  <c r="X4" i="1"/>
  <c r="Y4" i="1" s="1"/>
  <c r="W4" i="1"/>
  <c r="U4" i="1"/>
  <c r="T4" i="1"/>
  <c r="AF4" i="1" s="1"/>
  <c r="S4" i="1"/>
  <c r="Q4" i="1"/>
  <c r="P4" i="1"/>
  <c r="O4" i="1"/>
  <c r="N4" i="1"/>
  <c r="Z4" i="1" s="1"/>
  <c r="L4" i="1"/>
  <c r="E4" i="1"/>
  <c r="AJ3" i="1"/>
  <c r="AK3" i="1" s="1"/>
  <c r="AI3" i="1"/>
  <c r="AF3" i="1"/>
  <c r="Z3" i="1"/>
  <c r="AD3" i="1" s="1"/>
  <c r="X3" i="1"/>
  <c r="Y3" i="1" s="1"/>
  <c r="W3" i="1"/>
  <c r="AA3" i="1" s="1"/>
  <c r="U3" i="1"/>
  <c r="T3" i="1"/>
  <c r="S3" i="1"/>
  <c r="Q3" i="1"/>
  <c r="P3" i="1"/>
  <c r="AH3" i="1" s="1"/>
  <c r="O3" i="1"/>
  <c r="N3" i="1"/>
  <c r="L3" i="1"/>
  <c r="E3" i="1"/>
  <c r="AG10" i="1" l="1"/>
  <c r="AD10" i="1"/>
  <c r="AB10" i="1"/>
  <c r="AA14" i="1"/>
  <c r="AA5" i="1"/>
  <c r="AG6" i="1"/>
  <c r="AD6" i="1"/>
  <c r="AB6" i="1"/>
  <c r="AA13" i="1"/>
  <c r="AG14" i="1"/>
  <c r="AD14" i="1"/>
  <c r="AB14" i="1"/>
  <c r="AA4" i="1"/>
  <c r="AA12" i="1"/>
  <c r="AG18" i="1"/>
  <c r="AD18" i="1"/>
  <c r="AB18" i="1"/>
  <c r="AG4" i="1"/>
  <c r="AB4" i="1"/>
  <c r="AD4" i="1"/>
  <c r="AG12" i="1"/>
  <c r="AB12" i="1"/>
  <c r="AD12" i="1"/>
  <c r="AA7" i="1"/>
  <c r="AG8" i="1"/>
  <c r="AB8" i="1"/>
  <c r="AD8" i="1"/>
  <c r="AA15" i="1"/>
  <c r="AG16" i="1"/>
  <c r="AD16" i="1"/>
  <c r="AB16" i="1"/>
  <c r="AG9" i="1"/>
  <c r="AG13" i="1"/>
  <c r="AG15" i="1"/>
  <c r="AB3" i="1"/>
  <c r="AB5" i="1"/>
  <c r="AB7" i="1"/>
  <c r="AB9" i="1"/>
  <c r="AB11" i="1"/>
  <c r="AB13" i="1"/>
  <c r="AB15" i="1"/>
  <c r="AB17" i="1"/>
  <c r="AG3" i="1"/>
  <c r="AG5" i="1"/>
  <c r="AG7" i="1"/>
  <c r="AG11" i="1"/>
  <c r="AG17" i="1"/>
</calcChain>
</file>

<file path=xl/sharedStrings.xml><?xml version="1.0" encoding="utf-8"?>
<sst xmlns="http://schemas.openxmlformats.org/spreadsheetml/2006/main" count="402" uniqueCount="222">
  <si>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</si>
  <si>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</si>
  <si>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</si>
  <si>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</si>
  <si>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</si>
  <si>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</si>
  <si>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</si>
  <si>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</si>
  <si>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</si>
  <si>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</si>
  <si>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</si>
  <si>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</si>
  <si>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</si>
  <si>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</si>
  <si>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</si>
  <si>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</si>
  <si>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</si>
  <si>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</si>
  <si>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</si>
  <si>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</si>
  <si>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</si>
  <si>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</si>
  <si>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</si>
  <si>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</si>
  <si>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</si>
  <si>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</si>
  <si>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</si>
  <si>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</si>
  <si>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</si>
  <si>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</si>
  <si>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</si>
  <si>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</si>
  <si>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</si>
  <si>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</si>
  <si>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</si>
  <si>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</si>
  <si>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</si>
  <si>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</si>
  <si>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</si>
  <si>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</si>
  <si>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</si>
  <si>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</si>
  <si>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</si>
  <si>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</si>
  <si>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</si>
  <si>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</si>
  <si>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</si>
  <si>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</si>
  <si>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</si>
  <si>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</si>
  <si>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</si>
  <si>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</si>
  <si>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</si>
  <si>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</si>
  <si>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</si>
  <si>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</si>
  <si>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</si>
  <si>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</si>
  <si>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</si>
  <si>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</si>
  <si>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</si>
  <si>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</si>
  <si>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</si>
  <si>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</si>
  <si>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</si>
  <si>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</si>
  <si>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</si>
  <si>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</si>
  <si>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</si>
  <si>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</si>
  <si>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</si>
  <si>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</si>
  <si>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</si>
  <si>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</si>
  <si>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</si>
  <si>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</si>
  <si>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</si>
  <si>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</si>
  <si>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</si>
  <si>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</si>
  <si>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</si>
  <si>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</si>
  <si>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</si>
  <si>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</si>
  <si>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</si>
  <si>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</si>
  <si>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</si>
  <si>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</si>
  <si>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</si>
  <si>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</si>
  <si>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</si>
  <si>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</si>
  <si>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</si>
  <si>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</si>
  <si>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</si>
  <si>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</si>
  <si>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</si>
  <si>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</si>
  <si>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</si>
  <si>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</si>
  <si>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</si>
  <si>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</si>
  <si>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</si>
  <si>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</si>
  <si>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</si>
  <si>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</si>
  <si>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</si>
  <si>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</si>
  <si>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</si>
  <si>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</si>
  <si>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</si>
  <si>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</si>
  <si>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</si>
  <si>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</si>
  <si>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</si>
  <si>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</si>
  <si>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</si>
  <si>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</si>
  <si>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</si>
  <si>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</si>
  <si>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</si>
  <si>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</si>
  <si>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</si>
  <si>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</si>
  <si>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</si>
  <si>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</si>
  <si>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</si>
  <si>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</si>
  <si>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</si>
  <si>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</si>
  <si>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</si>
  <si>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Prettyboy Dam</t>
  </si>
  <si>
    <t>MD00001</t>
  </si>
  <si>
    <t>6.101</t>
  </si>
  <si>
    <t>520</t>
  </si>
  <si>
    <t>Prettyboy Reservoir</t>
  </si>
  <si>
    <t>2060003001298</t>
  </si>
  <si>
    <t>3428</t>
  </si>
  <si>
    <t>2060003</t>
  </si>
  <si>
    <t>0.88</t>
  </si>
  <si>
    <t>2060003015</t>
  </si>
  <si>
    <t>3538</t>
  </si>
  <si>
    <t>Surface area from NID</t>
  </si>
  <si>
    <t>Loch Raven Dam</t>
  </si>
  <si>
    <t>MD00002</t>
  </si>
  <si>
    <t>8.902</t>
  </si>
  <si>
    <t>240</t>
  </si>
  <si>
    <t>Loch Raven Reservoir</t>
  </si>
  <si>
    <t>2060003001397</t>
  </si>
  <si>
    <t>3425</t>
  </si>
  <si>
    <t>1.51</t>
  </si>
  <si>
    <t>2060003012</t>
  </si>
  <si>
    <t>3535</t>
  </si>
  <si>
    <t>Liberty Dam</t>
  </si>
  <si>
    <t>MD00003</t>
  </si>
  <si>
    <t>11.79</t>
  </si>
  <si>
    <t>420</t>
  </si>
  <si>
    <t>Liberty Lake</t>
  </si>
  <si>
    <t>2060003001330</t>
  </si>
  <si>
    <t>3434</t>
  </si>
  <si>
    <t>0.77</t>
  </si>
  <si>
    <t>2060003029</t>
  </si>
  <si>
    <t>3544</t>
  </si>
  <si>
    <t>Deep Creek Dam</t>
  </si>
  <si>
    <t>MD00004</t>
  </si>
  <si>
    <t>ND</t>
  </si>
  <si>
    <t>14.887</t>
  </si>
  <si>
    <t>Deep Creek</t>
  </si>
  <si>
    <t>5020006001942</t>
  </si>
  <si>
    <t>Brighton</t>
  </si>
  <si>
    <t>Tridelphia Lake Dam</t>
  </si>
  <si>
    <t>MD00005</t>
  </si>
  <si>
    <t>3.214</t>
  </si>
  <si>
    <t>366</t>
  </si>
  <si>
    <t>Tridelphia Reservoir</t>
  </si>
  <si>
    <t>2060006001078</t>
  </si>
  <si>
    <t>3455</t>
  </si>
  <si>
    <t>2060006</t>
  </si>
  <si>
    <t>0.9</t>
  </si>
  <si>
    <t>2060006022</t>
  </si>
  <si>
    <t>3569</t>
  </si>
  <si>
    <t>Savage River Dam</t>
  </si>
  <si>
    <t>Savage Reservoir</t>
  </si>
  <si>
    <t>MD00014</t>
  </si>
  <si>
    <t>1.437</t>
  </si>
  <si>
    <t>Savage River Reservoir</t>
  </si>
  <si>
    <t>2070002001453</t>
  </si>
  <si>
    <t>3523</t>
  </si>
  <si>
    <t>2070002</t>
  </si>
  <si>
    <t>1.09</t>
  </si>
  <si>
    <t>2070002022</t>
  </si>
  <si>
    <t>3642</t>
  </si>
  <si>
    <t>Rocky Gorge Dam</t>
  </si>
  <si>
    <t>Duckett Dam</t>
  </si>
  <si>
    <t>MD00020</t>
  </si>
  <si>
    <t>2.652</t>
  </si>
  <si>
    <t>270</t>
  </si>
  <si>
    <t>Rocky Gorge Reservoir</t>
  </si>
  <si>
    <t>2060006001085</t>
  </si>
  <si>
    <t>St. Marys River Watershed Site #1</t>
  </si>
  <si>
    <t>MD00028</t>
  </si>
  <si>
    <t>JENNINGS RANDOLPH DAM</t>
  </si>
  <si>
    <t>JENNINGS RANDOLPH LAKE</t>
  </si>
  <si>
    <t>MD00069</t>
  </si>
  <si>
    <t>Dam No. 4 Hydro Station</t>
  </si>
  <si>
    <t>Potomac River Dam No. 4</t>
  </si>
  <si>
    <t>MD00078</t>
  </si>
  <si>
    <t>Seneca State Park Dam</t>
  </si>
  <si>
    <t>Clopper Lake</t>
  </si>
  <si>
    <t>MD00087</t>
  </si>
  <si>
    <t>Conowingo</t>
  </si>
  <si>
    <t>MD00097</t>
  </si>
  <si>
    <t>Potomac River Dam #5</t>
  </si>
  <si>
    <t>MD00138</t>
  </si>
  <si>
    <t>Piney Run Dam</t>
  </si>
  <si>
    <t>MD00139</t>
  </si>
  <si>
    <t>1.139</t>
  </si>
  <si>
    <t>2060003009819</t>
  </si>
  <si>
    <t>Little Seneca Dam</t>
  </si>
  <si>
    <t>MD00271</t>
  </si>
  <si>
    <t>Dam No. 5 Hydro Station</t>
  </si>
  <si>
    <t>MD10004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</si>
</sst>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"/>
  <sheetViews>
    <sheetView tabSelected="1" workbookViewId="0">
      <selection activeCell="B6" sqref="B6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1936</v>
      </c>
      <c r="E3" s="2">
        <f t="shared" ref="E3:E18" si="0">2015-D3</f>
        <v>79</v>
      </c>
      <c r="F3" s="2">
        <v>0</v>
      </c>
      <c r="G3" s="2">
        <v>155</v>
      </c>
      <c r="H3" s="2">
        <v>24500</v>
      </c>
      <c r="I3" s="2">
        <v>90100</v>
      </c>
      <c r="J3" s="2">
        <v>60100</v>
      </c>
      <c r="K3" s="2">
        <v>90100</v>
      </c>
      <c r="L3" s="2">
        <f t="shared" ref="L3:L18" si="1">K3*43559.9</f>
        <v>3924746990</v>
      </c>
      <c r="M3" s="2">
        <v>1500</v>
      </c>
      <c r="N3" s="2">
        <f t="shared" ref="N3:N18" si="2">M3*43560</f>
        <v>65340000</v>
      </c>
      <c r="O3" s="2">
        <f t="shared" ref="O3:O18" si="3">M3*0.0015625</f>
        <v>2.34375</v>
      </c>
      <c r="P3" s="2">
        <f t="shared" ref="P3:P18" si="4">M3*4046.86</f>
        <v>6070290</v>
      </c>
      <c r="Q3" s="2">
        <f t="shared" ref="Q3:Q18" si="5">M3*0.00404686</f>
        <v>6.07029</v>
      </c>
      <c r="R3" s="2">
        <v>80</v>
      </c>
      <c r="S3" s="2">
        <f t="shared" ref="S3:S18" si="6">R3*2.58999</f>
        <v>207.19919999999999</v>
      </c>
      <c r="T3" s="2">
        <f t="shared" ref="T3:T18" si="7">R3*640</f>
        <v>51200</v>
      </c>
      <c r="U3" s="2">
        <f t="shared" ref="U3:U18" si="8">R3*27880000</f>
        <v>2230400000</v>
      </c>
      <c r="V3" s="2">
        <v>241509.87366000001</v>
      </c>
      <c r="W3" s="2">
        <f t="shared" ref="W3:W18" si="9">V3*0.0003048</f>
        <v>73.612209491567995</v>
      </c>
      <c r="X3" s="2">
        <f t="shared" ref="X3:X18" si="10">V3*0.000189394</f>
        <v>45.740521011962045</v>
      </c>
      <c r="Y3" s="2">
        <f t="shared" ref="Y3:Y18" si="11">X3/(2*(SQRT(3.1416*O3)))</f>
        <v>8.4283007606376028</v>
      </c>
      <c r="Z3" s="2">
        <f t="shared" ref="Z3:Z18" si="12">L3/N3</f>
        <v>60.06652877257423</v>
      </c>
      <c r="AA3" s="2">
        <f t="shared" ref="AA3:AA18" si="13">W3/AK3</f>
        <v>0.99298632884032978</v>
      </c>
      <c r="AB3" s="2" t="e">
        <f t="shared" ref="AB3:AB18" si="14">3*Z3/AC3</f>
        <v>#DIV/0!</v>
      </c>
      <c r="AC3" s="2">
        <v>0</v>
      </c>
      <c r="AD3" s="2" t="e">
        <f t="shared" ref="AD3:AD18" si="15">Z3/AC3</f>
        <v>#DIV/0!</v>
      </c>
      <c r="AE3" s="2">
        <v>154.68799999999999</v>
      </c>
      <c r="AF3" s="2">
        <f t="shared" ref="AF3:AF18" si="16">T3/M3</f>
        <v>34.133333333333333</v>
      </c>
      <c r="AG3" s="2">
        <f t="shared" ref="AG3:AG18" si="17">50*Z3*SQRT(3.1416)*(SQRT(N3))^-1</f>
        <v>0.65854949084676806</v>
      </c>
      <c r="AH3" s="2">
        <f t="shared" ref="AH3:AH18" si="18">P3/AJ3</f>
        <v>8.1884717545213981E-2</v>
      </c>
      <c r="AI3" s="2">
        <f t="shared" ref="AI3:AI18" si="19">J3*43559.9</f>
        <v>2617949990</v>
      </c>
      <c r="AJ3" s="2">
        <f t="shared" ref="AJ3:AJ18" si="20">J3*1233.48</f>
        <v>74132148</v>
      </c>
      <c r="AK3" s="2">
        <f t="shared" ref="AK3:AK18" si="21">AJ3/10^6</f>
        <v>74.132148000000001</v>
      </c>
      <c r="AL3" s="2" t="s">
        <v>133</v>
      </c>
      <c r="AM3" s="2" t="s">
        <v>134</v>
      </c>
      <c r="AN3" s="2" t="s">
        <v>135</v>
      </c>
      <c r="AO3" s="2" t="s">
        <v>136</v>
      </c>
      <c r="AP3" s="2" t="s">
        <v>137</v>
      </c>
      <c r="AQ3" s="2" t="s">
        <v>138</v>
      </c>
      <c r="AR3" s="2" t="s">
        <v>139</v>
      </c>
      <c r="AS3" s="2">
        <v>2</v>
      </c>
      <c r="AT3" s="2" t="s">
        <v>140</v>
      </c>
      <c r="AU3" s="2" t="s">
        <v>141</v>
      </c>
      <c r="AV3" s="2">
        <v>9</v>
      </c>
      <c r="AW3" s="5">
        <v>53</v>
      </c>
      <c r="AX3" s="5">
        <v>46</v>
      </c>
      <c r="AY3" s="5">
        <v>1</v>
      </c>
      <c r="AZ3" s="5">
        <v>3.1</v>
      </c>
      <c r="BA3" s="5">
        <v>0.3</v>
      </c>
      <c r="BB3" s="2">
        <v>0</v>
      </c>
      <c r="BC3" s="5">
        <v>0.5</v>
      </c>
      <c r="BD3" s="2">
        <v>0</v>
      </c>
      <c r="BE3" s="5">
        <v>0.2</v>
      </c>
      <c r="BF3" s="5">
        <v>33.200000000000003</v>
      </c>
      <c r="BG3" s="5">
        <v>4.9000000000000004</v>
      </c>
      <c r="BH3" s="5">
        <v>3.2</v>
      </c>
      <c r="BI3" s="2">
        <v>0</v>
      </c>
      <c r="BJ3" s="2">
        <v>0</v>
      </c>
      <c r="BK3" s="5">
        <v>45.8</v>
      </c>
      <c r="BL3" s="5">
        <v>9</v>
      </c>
      <c r="BM3" s="2">
        <v>0</v>
      </c>
      <c r="BN3" s="2">
        <v>0</v>
      </c>
      <c r="BO3" s="5">
        <v>14823</v>
      </c>
      <c r="BP3" s="5">
        <v>4215</v>
      </c>
      <c r="BQ3" s="5">
        <v>65</v>
      </c>
      <c r="BR3" s="5">
        <v>18</v>
      </c>
      <c r="BS3" s="5">
        <v>0.16</v>
      </c>
      <c r="BT3" s="5">
        <v>0.04</v>
      </c>
      <c r="BU3" s="5">
        <v>26667</v>
      </c>
      <c r="BV3" s="5">
        <v>116</v>
      </c>
      <c r="BW3" s="5">
        <v>0.28000000000000003</v>
      </c>
      <c r="BX3" s="5">
        <v>206761</v>
      </c>
      <c r="BY3" s="5">
        <v>6151</v>
      </c>
      <c r="BZ3" s="5">
        <v>903</v>
      </c>
      <c r="CA3" s="5">
        <v>27</v>
      </c>
      <c r="CB3" s="5">
        <v>1.5</v>
      </c>
      <c r="CC3" s="5">
        <v>0.05</v>
      </c>
      <c r="CD3" s="5">
        <v>15</v>
      </c>
      <c r="CE3" s="5">
        <v>31</v>
      </c>
      <c r="CF3" s="5">
        <v>47</v>
      </c>
      <c r="CG3" s="5">
        <v>24</v>
      </c>
      <c r="CH3" s="5">
        <v>24</v>
      </c>
      <c r="CI3" s="5">
        <v>5</v>
      </c>
      <c r="CJ3" s="5">
        <v>11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5">
        <v>9</v>
      </c>
      <c r="CR3" s="5">
        <v>34</v>
      </c>
      <c r="CS3" s="5">
        <v>0.75587000000000004</v>
      </c>
      <c r="CT3" s="5">
        <v>0.29157</v>
      </c>
      <c r="CU3" s="2" t="s">
        <v>142</v>
      </c>
    </row>
    <row r="4" spans="1:99" s="2" customFormat="1" x14ac:dyDescent="0.25">
      <c r="A4" s="2" t="s">
        <v>143</v>
      </c>
      <c r="C4" s="2" t="s">
        <v>144</v>
      </c>
      <c r="D4" s="2">
        <v>1923</v>
      </c>
      <c r="E4" s="2">
        <f t="shared" si="0"/>
        <v>92</v>
      </c>
      <c r="F4" s="2">
        <v>0</v>
      </c>
      <c r="G4" s="2">
        <v>101</v>
      </c>
      <c r="H4" s="2">
        <v>27000</v>
      </c>
      <c r="I4" s="2">
        <v>91900</v>
      </c>
      <c r="J4" s="2">
        <v>72700</v>
      </c>
      <c r="K4" s="2">
        <v>91900</v>
      </c>
      <c r="L4" s="2">
        <f t="shared" si="1"/>
        <v>4003154810</v>
      </c>
      <c r="M4" s="2">
        <v>2400</v>
      </c>
      <c r="N4" s="2">
        <f t="shared" si="2"/>
        <v>104544000</v>
      </c>
      <c r="O4" s="2">
        <f t="shared" si="3"/>
        <v>3.75</v>
      </c>
      <c r="P4" s="2">
        <f t="shared" si="4"/>
        <v>9712464</v>
      </c>
      <c r="Q4" s="2">
        <f t="shared" si="5"/>
        <v>9.7124640000000007</v>
      </c>
      <c r="R4" s="2">
        <v>303</v>
      </c>
      <c r="S4" s="2">
        <f t="shared" si="6"/>
        <v>784.7669699999999</v>
      </c>
      <c r="T4" s="2">
        <f t="shared" si="7"/>
        <v>193920</v>
      </c>
      <c r="U4" s="2">
        <f t="shared" si="8"/>
        <v>8447640000</v>
      </c>
      <c r="V4" s="2">
        <v>252893.30025999999</v>
      </c>
      <c r="W4" s="2">
        <f t="shared" si="9"/>
        <v>77.081877919247987</v>
      </c>
      <c r="X4" s="2">
        <f t="shared" si="10"/>
        <v>47.896473709442439</v>
      </c>
      <c r="Y4" s="2">
        <f t="shared" si="11"/>
        <v>6.9772207997356013</v>
      </c>
      <c r="Z4" s="2">
        <f t="shared" si="12"/>
        <v>38.291578761095806</v>
      </c>
      <c r="AA4" s="2">
        <f t="shared" si="13"/>
        <v>0.85957893433507726</v>
      </c>
      <c r="AB4" s="2" t="e">
        <f t="shared" si="14"/>
        <v>#DIV/0!</v>
      </c>
      <c r="AC4" s="2">
        <v>0</v>
      </c>
      <c r="AD4" s="2" t="e">
        <f t="shared" si="15"/>
        <v>#DIV/0!</v>
      </c>
      <c r="AE4" s="2">
        <v>481.57799999999997</v>
      </c>
      <c r="AF4" s="2">
        <f t="shared" si="16"/>
        <v>80.8</v>
      </c>
      <c r="AG4" s="2">
        <f t="shared" si="17"/>
        <v>0.33189381923476963</v>
      </c>
      <c r="AH4" s="2">
        <f t="shared" si="18"/>
        <v>0.10830858925925416</v>
      </c>
      <c r="AI4" s="2">
        <f t="shared" si="19"/>
        <v>3166804730</v>
      </c>
      <c r="AJ4" s="2">
        <f t="shared" si="20"/>
        <v>89673996</v>
      </c>
      <c r="AK4" s="2">
        <f t="shared" si="21"/>
        <v>89.673996000000002</v>
      </c>
      <c r="AL4" s="2" t="s">
        <v>145</v>
      </c>
      <c r="AM4" s="2" t="s">
        <v>146</v>
      </c>
      <c r="AN4" s="2" t="s">
        <v>147</v>
      </c>
      <c r="AO4" s="2" t="s">
        <v>148</v>
      </c>
      <c r="AP4" s="2" t="s">
        <v>149</v>
      </c>
      <c r="AQ4" s="2" t="s">
        <v>138</v>
      </c>
      <c r="AR4" s="2" t="s">
        <v>150</v>
      </c>
      <c r="AS4" s="2">
        <v>2</v>
      </c>
      <c r="AT4" s="2" t="s">
        <v>151</v>
      </c>
      <c r="AU4" s="2" t="s">
        <v>152</v>
      </c>
      <c r="AV4" s="2">
        <v>9</v>
      </c>
      <c r="AW4" s="5">
        <v>82</v>
      </c>
      <c r="AX4" s="5">
        <v>17</v>
      </c>
      <c r="AY4" s="2">
        <v>0</v>
      </c>
      <c r="AZ4" s="5">
        <v>2.1</v>
      </c>
      <c r="BA4" s="5">
        <v>0.6</v>
      </c>
      <c r="BB4" s="5">
        <v>0.5</v>
      </c>
      <c r="BC4" s="5">
        <v>4.5999999999999996</v>
      </c>
      <c r="BD4" s="5">
        <v>0.1</v>
      </c>
      <c r="BE4" s="5">
        <v>0.8</v>
      </c>
      <c r="BF4" s="5">
        <v>33.9</v>
      </c>
      <c r="BG4" s="5">
        <v>3.5</v>
      </c>
      <c r="BH4" s="5">
        <v>4.5999999999999996</v>
      </c>
      <c r="BI4" s="2">
        <v>0</v>
      </c>
      <c r="BJ4" s="2">
        <v>0</v>
      </c>
      <c r="BK4" s="5">
        <v>40.1</v>
      </c>
      <c r="BL4" s="5">
        <v>8.8000000000000007</v>
      </c>
      <c r="BM4" s="2">
        <v>0</v>
      </c>
      <c r="BN4" s="5">
        <v>0.3</v>
      </c>
      <c r="BO4" s="5">
        <v>47305</v>
      </c>
      <c r="BP4" s="5">
        <v>15927</v>
      </c>
      <c r="BQ4" s="5">
        <v>53</v>
      </c>
      <c r="BR4" s="5">
        <v>18</v>
      </c>
      <c r="BS4" s="5">
        <v>0.13</v>
      </c>
      <c r="BT4" s="5">
        <v>0.04</v>
      </c>
      <c r="BU4" s="5">
        <v>83994</v>
      </c>
      <c r="BV4" s="5">
        <v>93</v>
      </c>
      <c r="BW4" s="5">
        <v>0.23</v>
      </c>
      <c r="BX4" s="5">
        <v>863428</v>
      </c>
      <c r="BY4" s="5">
        <v>39932</v>
      </c>
      <c r="BZ4" s="5">
        <v>959</v>
      </c>
      <c r="CA4" s="5">
        <v>44</v>
      </c>
      <c r="CB4" s="5">
        <v>2</v>
      </c>
      <c r="CC4" s="5">
        <v>0.1</v>
      </c>
      <c r="CD4" s="5">
        <v>36</v>
      </c>
      <c r="CE4" s="5">
        <v>59</v>
      </c>
      <c r="CF4" s="5">
        <v>33</v>
      </c>
      <c r="CG4" s="5">
        <v>17</v>
      </c>
      <c r="CH4" s="5">
        <v>21</v>
      </c>
      <c r="CI4" s="5">
        <v>5</v>
      </c>
      <c r="CJ4" s="5">
        <v>9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5">
        <v>5</v>
      </c>
      <c r="CR4" s="5">
        <v>16</v>
      </c>
      <c r="CS4" s="5">
        <v>0.92025999999999997</v>
      </c>
      <c r="CT4" s="5">
        <v>0.63932</v>
      </c>
      <c r="CU4" s="2" t="s">
        <v>142</v>
      </c>
    </row>
    <row r="5" spans="1:99" s="2" customFormat="1" x14ac:dyDescent="0.25">
      <c r="A5" s="2" t="s">
        <v>153</v>
      </c>
      <c r="C5" s="2" t="s">
        <v>154</v>
      </c>
      <c r="D5" s="2">
        <v>1953</v>
      </c>
      <c r="E5" s="2">
        <f t="shared" si="0"/>
        <v>62</v>
      </c>
      <c r="F5" s="2">
        <v>0</v>
      </c>
      <c r="G5" s="2">
        <v>175</v>
      </c>
      <c r="H5" s="2">
        <v>96800</v>
      </c>
      <c r="I5" s="2">
        <v>177000</v>
      </c>
      <c r="J5" s="2">
        <v>132000</v>
      </c>
      <c r="K5" s="2">
        <v>177000</v>
      </c>
      <c r="L5" s="2">
        <f t="shared" si="1"/>
        <v>7710102300</v>
      </c>
      <c r="M5" s="2">
        <v>3106</v>
      </c>
      <c r="N5" s="2">
        <f t="shared" si="2"/>
        <v>135297360</v>
      </c>
      <c r="O5" s="2">
        <f t="shared" si="3"/>
        <v>4.8531250000000004</v>
      </c>
      <c r="P5" s="2">
        <f t="shared" si="4"/>
        <v>12569547.16</v>
      </c>
      <c r="Q5" s="2">
        <f t="shared" si="5"/>
        <v>12.569547160000001</v>
      </c>
      <c r="R5" s="2">
        <v>164</v>
      </c>
      <c r="S5" s="2">
        <f t="shared" si="6"/>
        <v>424.75835999999998</v>
      </c>
      <c r="T5" s="2">
        <f t="shared" si="7"/>
        <v>104960</v>
      </c>
      <c r="U5" s="2">
        <f t="shared" si="8"/>
        <v>4572320000</v>
      </c>
      <c r="V5" s="2">
        <v>419139.79968</v>
      </c>
      <c r="W5" s="2">
        <f t="shared" si="9"/>
        <v>127.75381094246399</v>
      </c>
      <c r="X5" s="2">
        <f t="shared" si="10"/>
        <v>79.382563220593923</v>
      </c>
      <c r="Y5" s="2">
        <f t="shared" si="11"/>
        <v>10.165036430245284</v>
      </c>
      <c r="Z5" s="2">
        <f t="shared" si="12"/>
        <v>56.98634696198063</v>
      </c>
      <c r="AA5" s="2">
        <f t="shared" si="13"/>
        <v>0.78463526046573329</v>
      </c>
      <c r="AB5" s="2" t="e">
        <f t="shared" si="14"/>
        <v>#DIV/0!</v>
      </c>
      <c r="AC5" s="2">
        <v>0</v>
      </c>
      <c r="AD5" s="2" t="e">
        <f t="shared" si="15"/>
        <v>#DIV/0!</v>
      </c>
      <c r="AE5" s="2">
        <v>120.36799999999999</v>
      </c>
      <c r="AF5" s="2">
        <f t="shared" si="16"/>
        <v>33.792659368963299</v>
      </c>
      <c r="AG5" s="2">
        <f t="shared" si="17"/>
        <v>0.43418179042017591</v>
      </c>
      <c r="AH5" s="2">
        <f t="shared" si="18"/>
        <v>7.7199340176745568E-2</v>
      </c>
      <c r="AI5" s="2">
        <f t="shared" si="19"/>
        <v>5749906800</v>
      </c>
      <c r="AJ5" s="2">
        <f t="shared" si="20"/>
        <v>162819360</v>
      </c>
      <c r="AK5" s="2">
        <f t="shared" si="21"/>
        <v>162.81935999999999</v>
      </c>
      <c r="AL5" s="2" t="s">
        <v>155</v>
      </c>
      <c r="AM5" s="2" t="s">
        <v>156</v>
      </c>
      <c r="AN5" s="2" t="s">
        <v>157</v>
      </c>
      <c r="AO5" s="2" t="s">
        <v>158</v>
      </c>
      <c r="AP5" s="2" t="s">
        <v>159</v>
      </c>
      <c r="AQ5" s="2" t="s">
        <v>138</v>
      </c>
      <c r="AR5" s="2" t="s">
        <v>160</v>
      </c>
      <c r="AS5" s="2">
        <v>2</v>
      </c>
      <c r="AT5" s="2" t="s">
        <v>161</v>
      </c>
      <c r="AU5" s="2" t="s">
        <v>162</v>
      </c>
      <c r="AV5" s="2">
        <v>9</v>
      </c>
      <c r="AW5" s="5">
        <v>80</v>
      </c>
      <c r="AX5" s="5">
        <v>20</v>
      </c>
      <c r="AY5" s="2">
        <v>0</v>
      </c>
      <c r="AZ5" s="5">
        <v>2.1</v>
      </c>
      <c r="BA5" s="5">
        <v>1.3</v>
      </c>
      <c r="BB5" s="5">
        <v>0.1</v>
      </c>
      <c r="BC5" s="5">
        <v>2.1</v>
      </c>
      <c r="BD5" s="2">
        <v>0</v>
      </c>
      <c r="BE5" s="5">
        <v>0.4</v>
      </c>
      <c r="BF5" s="5">
        <v>24.7</v>
      </c>
      <c r="BG5" s="5">
        <v>2.8</v>
      </c>
      <c r="BH5" s="5">
        <v>2.9</v>
      </c>
      <c r="BI5" s="2">
        <v>0</v>
      </c>
      <c r="BJ5" s="2">
        <v>0</v>
      </c>
      <c r="BK5" s="5">
        <v>45.1</v>
      </c>
      <c r="BL5" s="5">
        <v>18.399999999999999</v>
      </c>
      <c r="BM5" s="2">
        <v>0</v>
      </c>
      <c r="BN5" s="2">
        <v>0</v>
      </c>
      <c r="BO5" s="5">
        <v>18601</v>
      </c>
      <c r="BP5" s="5">
        <v>5550</v>
      </c>
      <c r="BQ5" s="5">
        <v>51</v>
      </c>
      <c r="BR5" s="5">
        <v>15</v>
      </c>
      <c r="BS5" s="5">
        <v>0.13</v>
      </c>
      <c r="BT5" s="5">
        <v>0.04</v>
      </c>
      <c r="BU5" s="5">
        <v>33215</v>
      </c>
      <c r="BV5" s="5">
        <v>91</v>
      </c>
      <c r="BW5" s="5">
        <v>0.22</v>
      </c>
      <c r="BX5" s="5">
        <v>330370</v>
      </c>
      <c r="BY5" s="5">
        <v>7471</v>
      </c>
      <c r="BZ5" s="5">
        <v>900</v>
      </c>
      <c r="CA5" s="5">
        <v>20</v>
      </c>
      <c r="CB5" s="5">
        <v>3.1</v>
      </c>
      <c r="CC5" s="5">
        <v>0.08</v>
      </c>
      <c r="CD5" s="5">
        <v>21</v>
      </c>
      <c r="CE5" s="5">
        <v>37</v>
      </c>
      <c r="CF5" s="5">
        <v>50</v>
      </c>
      <c r="CG5" s="5">
        <v>24</v>
      </c>
      <c r="CH5" s="5">
        <v>16</v>
      </c>
      <c r="CI5" s="5">
        <v>3</v>
      </c>
      <c r="CJ5" s="5">
        <v>5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5">
        <v>10</v>
      </c>
      <c r="CR5" s="5">
        <v>34</v>
      </c>
      <c r="CS5" s="5">
        <v>0.68420000000000003</v>
      </c>
      <c r="CT5" s="5">
        <v>0.24268000000000001</v>
      </c>
      <c r="CU5" s="2" t="s">
        <v>142</v>
      </c>
    </row>
    <row r="6" spans="1:99" s="2" customFormat="1" x14ac:dyDescent="0.25">
      <c r="A6" s="2" t="s">
        <v>163</v>
      </c>
      <c r="C6" s="2" t="s">
        <v>164</v>
      </c>
      <c r="D6" s="2">
        <v>1925</v>
      </c>
      <c r="E6" s="2">
        <f t="shared" si="0"/>
        <v>90</v>
      </c>
      <c r="F6" s="2">
        <v>0</v>
      </c>
      <c r="G6" s="2">
        <v>85</v>
      </c>
      <c r="H6" s="2">
        <v>65570</v>
      </c>
      <c r="I6" s="2">
        <v>145000</v>
      </c>
      <c r="J6" s="2">
        <v>93000</v>
      </c>
      <c r="K6" s="2">
        <v>145000</v>
      </c>
      <c r="L6" s="2">
        <f t="shared" si="1"/>
        <v>6316185500</v>
      </c>
      <c r="M6" s="2">
        <v>4500</v>
      </c>
      <c r="N6" s="2">
        <f t="shared" si="2"/>
        <v>196020000</v>
      </c>
      <c r="O6" s="2">
        <f t="shared" si="3"/>
        <v>7.03125</v>
      </c>
      <c r="P6" s="2">
        <f t="shared" si="4"/>
        <v>18210870</v>
      </c>
      <c r="Q6" s="2">
        <f t="shared" si="5"/>
        <v>18.21087</v>
      </c>
      <c r="R6" s="2">
        <v>64.7</v>
      </c>
      <c r="S6" s="2">
        <f t="shared" si="6"/>
        <v>167.57235299999999</v>
      </c>
      <c r="T6" s="2">
        <f t="shared" si="7"/>
        <v>41408</v>
      </c>
      <c r="U6" s="2">
        <f t="shared" si="8"/>
        <v>1803836000</v>
      </c>
      <c r="V6" s="2">
        <v>327856.22834999999</v>
      </c>
      <c r="W6" s="2">
        <f t="shared" si="9"/>
        <v>99.930578401079998</v>
      </c>
      <c r="X6" s="2">
        <f t="shared" si="10"/>
        <v>62.0940025121199</v>
      </c>
      <c r="Y6" s="2">
        <f t="shared" si="11"/>
        <v>6.6058383993926419</v>
      </c>
      <c r="Z6" s="2">
        <f t="shared" si="12"/>
        <v>32.222148250178556</v>
      </c>
      <c r="AA6" s="2">
        <f t="shared" si="13"/>
        <v>0.87113074261334567</v>
      </c>
      <c r="AB6" s="2" t="e">
        <f t="shared" si="14"/>
        <v>#DIV/0!</v>
      </c>
      <c r="AC6" s="2">
        <v>0</v>
      </c>
      <c r="AD6" s="2" t="e">
        <f t="shared" si="15"/>
        <v>#DIV/0!</v>
      </c>
      <c r="AE6" s="2" t="s">
        <v>165</v>
      </c>
      <c r="AF6" s="2">
        <f t="shared" si="16"/>
        <v>9.2017777777777781</v>
      </c>
      <c r="AG6" s="2">
        <f t="shared" si="17"/>
        <v>0.20396222805470043</v>
      </c>
      <c r="AH6" s="2">
        <f t="shared" si="18"/>
        <v>0.15875069433765679</v>
      </c>
      <c r="AI6" s="2">
        <f t="shared" si="19"/>
        <v>4051070700</v>
      </c>
      <c r="AJ6" s="2">
        <f t="shared" si="20"/>
        <v>114713640</v>
      </c>
      <c r="AK6" s="2">
        <f t="shared" si="21"/>
        <v>114.71364</v>
      </c>
      <c r="AL6" s="2" t="s">
        <v>166</v>
      </c>
      <c r="AM6" s="2" t="s">
        <v>165</v>
      </c>
      <c r="AN6" s="2" t="s">
        <v>167</v>
      </c>
      <c r="AO6" s="2" t="s">
        <v>168</v>
      </c>
      <c r="AP6" s="2" t="s">
        <v>165</v>
      </c>
      <c r="AQ6" s="2" t="s">
        <v>165</v>
      </c>
      <c r="AR6" s="2" t="s">
        <v>165</v>
      </c>
      <c r="AS6" s="2">
        <v>0</v>
      </c>
      <c r="AT6" s="2" t="s">
        <v>165</v>
      </c>
      <c r="AU6" s="2" t="s">
        <v>165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142</v>
      </c>
    </row>
    <row r="7" spans="1:99" s="2" customFormat="1" x14ac:dyDescent="0.25">
      <c r="A7" s="2" t="s">
        <v>169</v>
      </c>
      <c r="B7" s="2" t="s">
        <v>170</v>
      </c>
      <c r="C7" s="2" t="s">
        <v>171</v>
      </c>
      <c r="D7" s="2">
        <v>1943</v>
      </c>
      <c r="E7" s="2">
        <f t="shared" si="0"/>
        <v>72</v>
      </c>
      <c r="F7" s="2">
        <v>0</v>
      </c>
      <c r="G7" s="2">
        <v>82</v>
      </c>
      <c r="H7" s="2">
        <v>83000</v>
      </c>
      <c r="I7" s="2">
        <v>19560</v>
      </c>
      <c r="J7" s="2">
        <v>17200</v>
      </c>
      <c r="K7" s="2">
        <v>19560</v>
      </c>
      <c r="L7" s="2">
        <f t="shared" si="1"/>
        <v>852031644</v>
      </c>
      <c r="M7" s="2">
        <v>860</v>
      </c>
      <c r="N7" s="2">
        <f t="shared" si="2"/>
        <v>37461600</v>
      </c>
      <c r="O7" s="2">
        <f t="shared" si="3"/>
        <v>1.34375</v>
      </c>
      <c r="P7" s="2">
        <f t="shared" si="4"/>
        <v>3480299.6</v>
      </c>
      <c r="Q7" s="2">
        <f t="shared" si="5"/>
        <v>3.4802996000000004</v>
      </c>
      <c r="R7" s="2">
        <v>77</v>
      </c>
      <c r="S7" s="2">
        <f t="shared" si="6"/>
        <v>199.42922999999999</v>
      </c>
      <c r="T7" s="2">
        <f t="shared" si="7"/>
        <v>49280</v>
      </c>
      <c r="U7" s="2">
        <f t="shared" si="8"/>
        <v>2146760000</v>
      </c>
      <c r="V7" s="2">
        <v>107152.34483</v>
      </c>
      <c r="W7" s="2">
        <f t="shared" si="9"/>
        <v>32.660034704184</v>
      </c>
      <c r="X7" s="2">
        <f t="shared" si="10"/>
        <v>20.29401119673302</v>
      </c>
      <c r="Y7" s="2">
        <f t="shared" si="11"/>
        <v>4.9385927808131473</v>
      </c>
      <c r="Z7" s="2">
        <f t="shared" si="12"/>
        <v>22.744133833045037</v>
      </c>
      <c r="AA7" s="2">
        <f t="shared" si="13"/>
        <v>1.5394163075100058</v>
      </c>
      <c r="AB7" s="2" t="e">
        <f t="shared" si="14"/>
        <v>#DIV/0!</v>
      </c>
      <c r="AC7" s="2">
        <v>0</v>
      </c>
      <c r="AD7" s="2" t="e">
        <f t="shared" si="15"/>
        <v>#DIV/0!</v>
      </c>
      <c r="AE7" s="2">
        <v>159.68100000000001</v>
      </c>
      <c r="AF7" s="2">
        <f t="shared" si="16"/>
        <v>57.302325581395351</v>
      </c>
      <c r="AG7" s="2">
        <f t="shared" si="17"/>
        <v>0.32932271677875519</v>
      </c>
      <c r="AH7" s="2">
        <f t="shared" si="18"/>
        <v>0.16404238414891203</v>
      </c>
      <c r="AI7" s="2">
        <f t="shared" si="19"/>
        <v>749230280</v>
      </c>
      <c r="AJ7" s="2">
        <f t="shared" si="20"/>
        <v>21215856</v>
      </c>
      <c r="AK7" s="2">
        <f t="shared" si="21"/>
        <v>21.215855999999999</v>
      </c>
      <c r="AL7" s="2" t="s">
        <v>172</v>
      </c>
      <c r="AM7" s="2" t="s">
        <v>173</v>
      </c>
      <c r="AN7" s="2" t="s">
        <v>174</v>
      </c>
      <c r="AO7" s="2" t="s">
        <v>175</v>
      </c>
      <c r="AP7" s="2" t="s">
        <v>176</v>
      </c>
      <c r="AQ7" s="2" t="s">
        <v>177</v>
      </c>
      <c r="AR7" s="2" t="s">
        <v>178</v>
      </c>
      <c r="AS7" s="2">
        <v>2</v>
      </c>
      <c r="AT7" s="2" t="s">
        <v>179</v>
      </c>
      <c r="AU7" s="2" t="s">
        <v>180</v>
      </c>
      <c r="AV7" s="2">
        <v>9</v>
      </c>
      <c r="AW7" s="5">
        <v>93</v>
      </c>
      <c r="AX7" s="5">
        <v>7</v>
      </c>
      <c r="AY7" s="2">
        <v>0</v>
      </c>
      <c r="AZ7" s="5">
        <v>1.8</v>
      </c>
      <c r="BA7" s="5">
        <v>5.0999999999999996</v>
      </c>
      <c r="BB7" s="5">
        <v>0.2</v>
      </c>
      <c r="BC7" s="5">
        <v>6.6</v>
      </c>
      <c r="BD7" s="5">
        <v>0.1</v>
      </c>
      <c r="BE7" s="5">
        <v>1.7</v>
      </c>
      <c r="BF7" s="5">
        <v>29.9</v>
      </c>
      <c r="BG7" s="5">
        <v>4</v>
      </c>
      <c r="BH7" s="5">
        <v>5.7</v>
      </c>
      <c r="BI7" s="2">
        <v>0</v>
      </c>
      <c r="BJ7" s="2">
        <v>0</v>
      </c>
      <c r="BK7" s="5">
        <v>36.200000000000003</v>
      </c>
      <c r="BL7" s="5">
        <v>6.4</v>
      </c>
      <c r="BM7" s="2">
        <v>0</v>
      </c>
      <c r="BN7" s="5">
        <v>2.4</v>
      </c>
      <c r="BO7" s="5">
        <v>22517</v>
      </c>
      <c r="BP7" s="5">
        <v>8203</v>
      </c>
      <c r="BQ7" s="5">
        <v>49</v>
      </c>
      <c r="BR7" s="5">
        <v>18</v>
      </c>
      <c r="BS7" s="5">
        <v>0.12</v>
      </c>
      <c r="BT7" s="5">
        <v>0.04</v>
      </c>
      <c r="BU7" s="5">
        <v>38972</v>
      </c>
      <c r="BV7" s="5">
        <v>85</v>
      </c>
      <c r="BW7" s="5">
        <v>0.21</v>
      </c>
      <c r="BX7" s="5">
        <v>467348</v>
      </c>
      <c r="BY7" s="5">
        <v>20203</v>
      </c>
      <c r="BZ7" s="5">
        <v>1016</v>
      </c>
      <c r="CA7" s="5">
        <v>44</v>
      </c>
      <c r="CB7" s="5">
        <v>3.27</v>
      </c>
      <c r="CC7" s="5">
        <v>0.15</v>
      </c>
      <c r="CD7" s="5">
        <v>47</v>
      </c>
      <c r="CE7" s="5">
        <v>66</v>
      </c>
      <c r="CF7" s="5">
        <v>28</v>
      </c>
      <c r="CG7" s="5">
        <v>15</v>
      </c>
      <c r="CH7" s="5">
        <v>17</v>
      </c>
      <c r="CI7" s="5">
        <v>4</v>
      </c>
      <c r="CJ7" s="5">
        <v>7</v>
      </c>
      <c r="CK7" s="5">
        <v>1</v>
      </c>
      <c r="CL7" s="5">
        <v>2</v>
      </c>
      <c r="CM7" s="2">
        <v>0</v>
      </c>
      <c r="CN7" s="2">
        <v>0</v>
      </c>
      <c r="CO7" s="2">
        <v>0</v>
      </c>
      <c r="CP7" s="2">
        <v>0</v>
      </c>
      <c r="CQ7" s="5">
        <v>3</v>
      </c>
      <c r="CR7" s="5">
        <v>10</v>
      </c>
      <c r="CS7" s="5">
        <v>0.74744999999999995</v>
      </c>
      <c r="CT7" s="5">
        <v>0.41713</v>
      </c>
      <c r="CU7" s="2" t="s">
        <v>142</v>
      </c>
    </row>
    <row r="8" spans="1:99" s="2" customFormat="1" x14ac:dyDescent="0.25">
      <c r="A8" s="2" t="s">
        <v>181</v>
      </c>
      <c r="B8" s="2" t="s">
        <v>182</v>
      </c>
      <c r="C8" s="2" t="s">
        <v>183</v>
      </c>
      <c r="D8" s="2">
        <v>1952</v>
      </c>
      <c r="E8" s="2">
        <f t="shared" si="0"/>
        <v>63</v>
      </c>
      <c r="F8" s="2">
        <v>0</v>
      </c>
      <c r="G8" s="2">
        <v>184</v>
      </c>
      <c r="H8" s="2">
        <v>97200</v>
      </c>
      <c r="I8" s="2">
        <v>31800</v>
      </c>
      <c r="J8" s="2">
        <v>20000</v>
      </c>
      <c r="K8" s="2">
        <v>31800</v>
      </c>
      <c r="L8" s="2">
        <f t="shared" si="1"/>
        <v>1385204820</v>
      </c>
      <c r="M8" s="2">
        <v>360</v>
      </c>
      <c r="N8" s="2">
        <f t="shared" si="2"/>
        <v>15681600</v>
      </c>
      <c r="O8" s="2">
        <f t="shared" si="3"/>
        <v>0.5625</v>
      </c>
      <c r="P8" s="2">
        <f t="shared" si="4"/>
        <v>1456869.6</v>
      </c>
      <c r="Q8" s="2">
        <f t="shared" si="5"/>
        <v>1.4568696000000001</v>
      </c>
      <c r="R8" s="2">
        <v>105</v>
      </c>
      <c r="S8" s="2">
        <f t="shared" si="6"/>
        <v>271.94894999999997</v>
      </c>
      <c r="T8" s="2">
        <f t="shared" si="7"/>
        <v>67200</v>
      </c>
      <c r="U8" s="2">
        <f t="shared" si="8"/>
        <v>2927400000</v>
      </c>
      <c r="V8" s="2">
        <v>49425.798736999997</v>
      </c>
      <c r="W8" s="2">
        <f t="shared" si="9"/>
        <v>15.064983455037599</v>
      </c>
      <c r="X8" s="2">
        <f t="shared" si="10"/>
        <v>9.3609497259953773</v>
      </c>
      <c r="Y8" s="2">
        <f t="shared" si="11"/>
        <v>3.5208961016562847</v>
      </c>
      <c r="Z8" s="2">
        <f t="shared" si="12"/>
        <v>88.333130547903281</v>
      </c>
      <c r="AA8" s="2">
        <f t="shared" si="13"/>
        <v>0.61066995229098153</v>
      </c>
      <c r="AB8" s="2" t="e">
        <f t="shared" si="14"/>
        <v>#DIV/0!</v>
      </c>
      <c r="AC8" s="2">
        <v>0</v>
      </c>
      <c r="AD8" s="2" t="e">
        <f t="shared" si="15"/>
        <v>#DIV/0!</v>
      </c>
      <c r="AE8" s="2">
        <v>130.44999999999999</v>
      </c>
      <c r="AF8" s="2">
        <f t="shared" si="16"/>
        <v>186.66666666666666</v>
      </c>
      <c r="AG8" s="2">
        <f t="shared" si="17"/>
        <v>1.9768507634120622</v>
      </c>
      <c r="AH8" s="2">
        <f t="shared" si="18"/>
        <v>5.9055258293608331E-2</v>
      </c>
      <c r="AI8" s="2">
        <f t="shared" si="19"/>
        <v>871198000</v>
      </c>
      <c r="AJ8" s="2">
        <f t="shared" si="20"/>
        <v>24669600</v>
      </c>
      <c r="AK8" s="2">
        <f t="shared" si="21"/>
        <v>24.669599999999999</v>
      </c>
      <c r="AL8" s="2" t="s">
        <v>184</v>
      </c>
      <c r="AM8" s="2" t="s">
        <v>165</v>
      </c>
      <c r="AN8" s="2" t="s">
        <v>185</v>
      </c>
      <c r="AO8" s="2" t="s">
        <v>186</v>
      </c>
      <c r="AP8" s="2" t="s">
        <v>187</v>
      </c>
      <c r="AQ8" s="2" t="s">
        <v>188</v>
      </c>
      <c r="AR8" s="2" t="s">
        <v>189</v>
      </c>
      <c r="AS8" s="2">
        <v>1</v>
      </c>
      <c r="AT8" s="2" t="s">
        <v>190</v>
      </c>
      <c r="AU8" s="2" t="s">
        <v>191</v>
      </c>
      <c r="AV8" s="2">
        <v>11</v>
      </c>
      <c r="AW8" s="5">
        <v>71</v>
      </c>
      <c r="AX8" s="5">
        <v>28</v>
      </c>
      <c r="AY8" s="5">
        <v>1</v>
      </c>
      <c r="AZ8" s="5">
        <v>0.6</v>
      </c>
      <c r="BA8" s="5">
        <v>1</v>
      </c>
      <c r="BB8" s="2">
        <v>0</v>
      </c>
      <c r="BC8" s="5">
        <v>0.1</v>
      </c>
      <c r="BD8" s="2">
        <v>0</v>
      </c>
      <c r="BE8" s="5">
        <v>0.1</v>
      </c>
      <c r="BF8" s="5">
        <v>66.400000000000006</v>
      </c>
      <c r="BG8" s="5">
        <v>8.8000000000000007</v>
      </c>
      <c r="BH8" s="5">
        <v>11.5</v>
      </c>
      <c r="BI8" s="2">
        <v>0</v>
      </c>
      <c r="BJ8" s="2">
        <v>0</v>
      </c>
      <c r="BK8" s="5">
        <v>9.3000000000000007</v>
      </c>
      <c r="BL8" s="5">
        <v>0.7</v>
      </c>
      <c r="BM8" s="2">
        <v>0</v>
      </c>
      <c r="BN8" s="5">
        <v>1.4</v>
      </c>
      <c r="BO8" s="5">
        <v>42082</v>
      </c>
      <c r="BP8" s="5">
        <v>5834</v>
      </c>
      <c r="BQ8" s="5">
        <v>114</v>
      </c>
      <c r="BR8" s="5">
        <v>16</v>
      </c>
      <c r="BS8" s="5">
        <v>0.17</v>
      </c>
      <c r="BT8" s="5">
        <v>0.02</v>
      </c>
      <c r="BU8" s="5">
        <v>70123</v>
      </c>
      <c r="BV8" s="5">
        <v>190</v>
      </c>
      <c r="BW8" s="5">
        <v>0.28999999999999998</v>
      </c>
      <c r="BX8" s="5">
        <v>180543</v>
      </c>
      <c r="BY8" s="5">
        <v>6542</v>
      </c>
      <c r="BZ8" s="5">
        <v>489</v>
      </c>
      <c r="CA8" s="5">
        <v>18</v>
      </c>
      <c r="CB8" s="5">
        <v>1.55</v>
      </c>
      <c r="CC8" s="5">
        <v>0.06</v>
      </c>
      <c r="CD8" s="5">
        <v>4</v>
      </c>
      <c r="CE8" s="5">
        <v>9</v>
      </c>
      <c r="CF8" s="5">
        <v>11</v>
      </c>
      <c r="CG8" s="5">
        <v>12</v>
      </c>
      <c r="CH8" s="5">
        <v>57</v>
      </c>
      <c r="CI8" s="5">
        <v>22</v>
      </c>
      <c r="CJ8" s="5">
        <v>51</v>
      </c>
      <c r="CK8" s="5">
        <v>1</v>
      </c>
      <c r="CL8" s="5">
        <v>3</v>
      </c>
      <c r="CM8" s="2">
        <v>0</v>
      </c>
      <c r="CN8" s="2">
        <v>0</v>
      </c>
      <c r="CO8" s="2">
        <v>0</v>
      </c>
      <c r="CP8" s="2">
        <v>0</v>
      </c>
      <c r="CQ8" s="5">
        <v>6</v>
      </c>
      <c r="CR8" s="5">
        <v>25</v>
      </c>
      <c r="CS8" s="5">
        <v>0.77927999999999997</v>
      </c>
      <c r="CT8" s="5">
        <v>0.66496999999999995</v>
      </c>
      <c r="CU8" s="2" t="s">
        <v>142</v>
      </c>
    </row>
    <row r="9" spans="1:99" s="2" customFormat="1" x14ac:dyDescent="0.25">
      <c r="A9" s="2" t="s">
        <v>192</v>
      </c>
      <c r="B9" s="2" t="s">
        <v>193</v>
      </c>
      <c r="C9" s="2" t="s">
        <v>194</v>
      </c>
      <c r="D9" s="2">
        <v>1953</v>
      </c>
      <c r="E9" s="2">
        <f t="shared" si="0"/>
        <v>62</v>
      </c>
      <c r="F9" s="2">
        <v>0</v>
      </c>
      <c r="G9" s="2">
        <v>134</v>
      </c>
      <c r="H9" s="2">
        <v>65200</v>
      </c>
      <c r="I9" s="2">
        <v>22000</v>
      </c>
      <c r="J9" s="2">
        <v>17000</v>
      </c>
      <c r="K9" s="2">
        <v>22000</v>
      </c>
      <c r="L9" s="2">
        <f t="shared" si="1"/>
        <v>958317800</v>
      </c>
      <c r="M9" s="2">
        <v>773</v>
      </c>
      <c r="N9" s="2">
        <f t="shared" si="2"/>
        <v>33671880</v>
      </c>
      <c r="O9" s="2">
        <f t="shared" si="3"/>
        <v>1.2078125000000002</v>
      </c>
      <c r="P9" s="2">
        <f t="shared" si="4"/>
        <v>3128222.7800000003</v>
      </c>
      <c r="Q9" s="2">
        <f t="shared" si="5"/>
        <v>3.1282227800000002</v>
      </c>
      <c r="R9" s="2">
        <v>132</v>
      </c>
      <c r="S9" s="2">
        <f t="shared" si="6"/>
        <v>341.87867999999997</v>
      </c>
      <c r="T9" s="2">
        <f t="shared" si="7"/>
        <v>84480</v>
      </c>
      <c r="U9" s="2">
        <f t="shared" si="8"/>
        <v>3680160000</v>
      </c>
      <c r="V9" s="2">
        <v>166000.27428000001</v>
      </c>
      <c r="W9" s="2">
        <f t="shared" si="9"/>
        <v>50.596883600544004</v>
      </c>
      <c r="X9" s="2">
        <f t="shared" si="10"/>
        <v>31.439455946986325</v>
      </c>
      <c r="Y9" s="2">
        <f t="shared" si="11"/>
        <v>8.0699310165357243</v>
      </c>
      <c r="Z9" s="2">
        <f t="shared" si="12"/>
        <v>28.460478001228324</v>
      </c>
      <c r="AA9" s="2">
        <f t="shared" si="13"/>
        <v>2.4129189533841129</v>
      </c>
      <c r="AB9" s="2" t="e">
        <f t="shared" si="14"/>
        <v>#DIV/0!</v>
      </c>
      <c r="AC9" s="2">
        <v>0</v>
      </c>
      <c r="AD9" s="2" t="e">
        <f t="shared" si="15"/>
        <v>#DIV/0!</v>
      </c>
      <c r="AE9" s="2">
        <v>159.68100000000001</v>
      </c>
      <c r="AF9" s="2">
        <f t="shared" si="16"/>
        <v>109.28848641655887</v>
      </c>
      <c r="AG9" s="2">
        <f t="shared" si="17"/>
        <v>0.43466428382259814</v>
      </c>
      <c r="AH9" s="2">
        <f t="shared" si="18"/>
        <v>0.14918207405542236</v>
      </c>
      <c r="AI9" s="2">
        <f t="shared" si="19"/>
        <v>740518300</v>
      </c>
      <c r="AJ9" s="2">
        <f t="shared" si="20"/>
        <v>20969160</v>
      </c>
      <c r="AK9" s="2">
        <f t="shared" si="21"/>
        <v>20.969159999999999</v>
      </c>
      <c r="AL9" s="2" t="s">
        <v>195</v>
      </c>
      <c r="AM9" s="2" t="s">
        <v>196</v>
      </c>
      <c r="AN9" s="2" t="s">
        <v>197</v>
      </c>
      <c r="AO9" s="2" t="s">
        <v>198</v>
      </c>
      <c r="AP9" s="2" t="s">
        <v>176</v>
      </c>
      <c r="AQ9" s="2" t="s">
        <v>177</v>
      </c>
      <c r="AR9" s="2" t="s">
        <v>178</v>
      </c>
      <c r="AS9" s="2">
        <v>2</v>
      </c>
      <c r="AT9" s="2" t="s">
        <v>179</v>
      </c>
      <c r="AU9" s="2" t="s">
        <v>180</v>
      </c>
      <c r="AV9" s="2">
        <v>9</v>
      </c>
      <c r="AW9" s="5">
        <v>93</v>
      </c>
      <c r="AX9" s="5">
        <v>7</v>
      </c>
      <c r="AY9" s="2">
        <v>0</v>
      </c>
      <c r="AZ9" s="5">
        <v>1.8</v>
      </c>
      <c r="BA9" s="5">
        <v>5.0999999999999996</v>
      </c>
      <c r="BB9" s="5">
        <v>0.2</v>
      </c>
      <c r="BC9" s="5">
        <v>6.6</v>
      </c>
      <c r="BD9" s="5">
        <v>0.1</v>
      </c>
      <c r="BE9" s="5">
        <v>1.7</v>
      </c>
      <c r="BF9" s="5">
        <v>29.9</v>
      </c>
      <c r="BG9" s="5">
        <v>4</v>
      </c>
      <c r="BH9" s="5">
        <v>5.7</v>
      </c>
      <c r="BI9" s="2">
        <v>0</v>
      </c>
      <c r="BJ9" s="2">
        <v>0</v>
      </c>
      <c r="BK9" s="5">
        <v>36.200000000000003</v>
      </c>
      <c r="BL9" s="5">
        <v>6.4</v>
      </c>
      <c r="BM9" s="2">
        <v>0</v>
      </c>
      <c r="BN9" s="5">
        <v>2.4</v>
      </c>
      <c r="BO9" s="5">
        <v>22517</v>
      </c>
      <c r="BP9" s="5">
        <v>8203</v>
      </c>
      <c r="BQ9" s="5">
        <v>49</v>
      </c>
      <c r="BR9" s="5">
        <v>18</v>
      </c>
      <c r="BS9" s="5">
        <v>0.12</v>
      </c>
      <c r="BT9" s="5">
        <v>0.04</v>
      </c>
      <c r="BU9" s="5">
        <v>38972</v>
      </c>
      <c r="BV9" s="5">
        <v>85</v>
      </c>
      <c r="BW9" s="5">
        <v>0.21</v>
      </c>
      <c r="BX9" s="5">
        <v>467348</v>
      </c>
      <c r="BY9" s="5">
        <v>20203</v>
      </c>
      <c r="BZ9" s="5">
        <v>1016</v>
      </c>
      <c r="CA9" s="5">
        <v>44</v>
      </c>
      <c r="CB9" s="5">
        <v>3.27</v>
      </c>
      <c r="CC9" s="5">
        <v>0.15</v>
      </c>
      <c r="CD9" s="5">
        <v>47</v>
      </c>
      <c r="CE9" s="5">
        <v>66</v>
      </c>
      <c r="CF9" s="5">
        <v>28</v>
      </c>
      <c r="CG9" s="5">
        <v>15</v>
      </c>
      <c r="CH9" s="5">
        <v>17</v>
      </c>
      <c r="CI9" s="5">
        <v>4</v>
      </c>
      <c r="CJ9" s="5">
        <v>7</v>
      </c>
      <c r="CK9" s="5">
        <v>1</v>
      </c>
      <c r="CL9" s="5">
        <v>2</v>
      </c>
      <c r="CM9" s="2">
        <v>0</v>
      </c>
      <c r="CN9" s="2">
        <v>0</v>
      </c>
      <c r="CO9" s="2">
        <v>0</v>
      </c>
      <c r="CP9" s="2">
        <v>0</v>
      </c>
      <c r="CQ9" s="5">
        <v>3</v>
      </c>
      <c r="CR9" s="5">
        <v>10</v>
      </c>
      <c r="CS9" s="5">
        <v>0.74744999999999995</v>
      </c>
      <c r="CT9" s="5">
        <v>0.41713</v>
      </c>
      <c r="CU9" s="2" t="s">
        <v>142</v>
      </c>
    </row>
    <row r="10" spans="1:99" s="2" customFormat="1" x14ac:dyDescent="0.25">
      <c r="A10" s="2" t="s">
        <v>199</v>
      </c>
      <c r="C10" s="2" t="s">
        <v>200</v>
      </c>
      <c r="D10" s="2">
        <v>1975</v>
      </c>
      <c r="E10" s="2">
        <f t="shared" si="0"/>
        <v>40</v>
      </c>
      <c r="F10" s="2">
        <v>0</v>
      </c>
      <c r="G10" s="2">
        <v>38</v>
      </c>
      <c r="H10" s="2">
        <v>20576</v>
      </c>
      <c r="I10" s="2">
        <v>9600</v>
      </c>
      <c r="J10" s="2">
        <v>3200</v>
      </c>
      <c r="K10" s="2">
        <v>9600</v>
      </c>
      <c r="L10" s="2">
        <f t="shared" si="1"/>
        <v>418175040</v>
      </c>
      <c r="M10" s="2">
        <v>250</v>
      </c>
      <c r="N10" s="2">
        <f t="shared" si="2"/>
        <v>10890000</v>
      </c>
      <c r="O10" s="2">
        <f t="shared" si="3"/>
        <v>0.390625</v>
      </c>
      <c r="P10" s="2">
        <f t="shared" si="4"/>
        <v>1011715</v>
      </c>
      <c r="Q10" s="2">
        <f t="shared" si="5"/>
        <v>1.0117150000000001</v>
      </c>
      <c r="R10" s="2">
        <v>8.8000000000000007</v>
      </c>
      <c r="S10" s="2">
        <f t="shared" si="6"/>
        <v>22.791912</v>
      </c>
      <c r="T10" s="2">
        <f t="shared" si="7"/>
        <v>5632</v>
      </c>
      <c r="U10" s="2">
        <f t="shared" si="8"/>
        <v>245344000.00000003</v>
      </c>
      <c r="W10" s="2">
        <f t="shared" si="9"/>
        <v>0</v>
      </c>
      <c r="X10" s="2">
        <f t="shared" si="10"/>
        <v>0</v>
      </c>
      <c r="Y10" s="2">
        <f t="shared" si="11"/>
        <v>0</v>
      </c>
      <c r="Z10" s="2">
        <f t="shared" si="12"/>
        <v>38.399911845730024</v>
      </c>
      <c r="AA10" s="2">
        <f t="shared" si="13"/>
        <v>0</v>
      </c>
      <c r="AB10" s="2" t="e">
        <f t="shared" si="14"/>
        <v>#DIV/0!</v>
      </c>
      <c r="AC10" s="2">
        <v>0</v>
      </c>
      <c r="AD10" s="2" t="e">
        <f t="shared" si="15"/>
        <v>#DIV/0!</v>
      </c>
      <c r="AE10" s="2" t="s">
        <v>165</v>
      </c>
      <c r="AF10" s="2">
        <f t="shared" si="16"/>
        <v>22.527999999999999</v>
      </c>
      <c r="AG10" s="2">
        <f t="shared" si="17"/>
        <v>1.0312447152229565</v>
      </c>
      <c r="AH10" s="2">
        <f t="shared" si="18"/>
        <v>0.25631622523267505</v>
      </c>
      <c r="AI10" s="2">
        <f t="shared" si="19"/>
        <v>139391680</v>
      </c>
      <c r="AJ10" s="2">
        <f t="shared" si="20"/>
        <v>3947136</v>
      </c>
      <c r="AK10" s="2">
        <f t="shared" si="21"/>
        <v>3.947136</v>
      </c>
      <c r="AL10" s="2" t="s">
        <v>165</v>
      </c>
      <c r="AM10" s="2" t="s">
        <v>165</v>
      </c>
      <c r="AN10" s="2" t="s">
        <v>165</v>
      </c>
      <c r="AO10" s="2" t="s">
        <v>165</v>
      </c>
      <c r="AP10" s="2" t="s">
        <v>165</v>
      </c>
      <c r="AQ10" s="2" t="s">
        <v>165</v>
      </c>
      <c r="AR10" s="2" t="s">
        <v>165</v>
      </c>
      <c r="AS10" s="2">
        <v>0</v>
      </c>
      <c r="AT10" s="2" t="s">
        <v>165</v>
      </c>
      <c r="AU10" s="2" t="s">
        <v>165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142</v>
      </c>
    </row>
    <row r="11" spans="1:99" s="2" customFormat="1" x14ac:dyDescent="0.25">
      <c r="A11" s="2" t="s">
        <v>201</v>
      </c>
      <c r="B11" s="2" t="s">
        <v>202</v>
      </c>
      <c r="C11" s="2" t="s">
        <v>203</v>
      </c>
      <c r="D11" s="2">
        <v>1981</v>
      </c>
      <c r="E11" s="2">
        <f t="shared" si="0"/>
        <v>34</v>
      </c>
      <c r="F11" s="2">
        <v>282</v>
      </c>
      <c r="G11" s="2">
        <v>296</v>
      </c>
      <c r="H11" s="2">
        <v>193000</v>
      </c>
      <c r="I11" s="2">
        <v>130900</v>
      </c>
      <c r="J11" s="2">
        <v>94700</v>
      </c>
      <c r="K11" s="2">
        <v>130900</v>
      </c>
      <c r="L11" s="2">
        <f t="shared" si="1"/>
        <v>5701990910</v>
      </c>
      <c r="M11" s="2">
        <v>965</v>
      </c>
      <c r="N11" s="2">
        <f t="shared" si="2"/>
        <v>42035400</v>
      </c>
      <c r="O11" s="2">
        <f t="shared" si="3"/>
        <v>1.5078125</v>
      </c>
      <c r="P11" s="2">
        <f t="shared" si="4"/>
        <v>3905219.9</v>
      </c>
      <c r="Q11" s="2">
        <f t="shared" si="5"/>
        <v>3.9052199000000001</v>
      </c>
      <c r="R11" s="2">
        <v>263</v>
      </c>
      <c r="S11" s="2">
        <f t="shared" si="6"/>
        <v>681.16736999999989</v>
      </c>
      <c r="T11" s="2">
        <f t="shared" si="7"/>
        <v>168320</v>
      </c>
      <c r="U11" s="2">
        <f t="shared" si="8"/>
        <v>7332440000</v>
      </c>
      <c r="W11" s="2">
        <f t="shared" si="9"/>
        <v>0</v>
      </c>
      <c r="X11" s="2">
        <f t="shared" si="10"/>
        <v>0</v>
      </c>
      <c r="Y11" s="2">
        <f t="shared" si="11"/>
        <v>0</v>
      </c>
      <c r="Z11" s="2">
        <f t="shared" si="12"/>
        <v>135.64735698958498</v>
      </c>
      <c r="AA11" s="2">
        <f t="shared" si="13"/>
        <v>0</v>
      </c>
      <c r="AB11" s="2">
        <f t="shared" si="14"/>
        <v>1.443056989250904</v>
      </c>
      <c r="AC11" s="2">
        <v>282</v>
      </c>
      <c r="AD11" s="2">
        <f t="shared" si="15"/>
        <v>0.48101899641696799</v>
      </c>
      <c r="AE11" s="2" t="s">
        <v>165</v>
      </c>
      <c r="AF11" s="2">
        <f t="shared" si="16"/>
        <v>174.42487046632124</v>
      </c>
      <c r="AG11" s="2">
        <f t="shared" si="17"/>
        <v>1.854168473412128</v>
      </c>
      <c r="AH11" s="2">
        <f t="shared" si="18"/>
        <v>3.3432080402048592E-2</v>
      </c>
      <c r="AI11" s="2">
        <f t="shared" si="19"/>
        <v>4125122530</v>
      </c>
      <c r="AJ11" s="2">
        <f t="shared" si="20"/>
        <v>116810556</v>
      </c>
      <c r="AK11" s="2">
        <f t="shared" si="21"/>
        <v>116.81055600000001</v>
      </c>
      <c r="AL11" s="2" t="s">
        <v>165</v>
      </c>
      <c r="AM11" s="2" t="s">
        <v>165</v>
      </c>
      <c r="AN11" s="2" t="s">
        <v>165</v>
      </c>
      <c r="AO11" s="2" t="s">
        <v>165</v>
      </c>
      <c r="AP11" s="2" t="s">
        <v>165</v>
      </c>
      <c r="AQ11" s="2" t="s">
        <v>165</v>
      </c>
      <c r="AR11" s="2" t="s">
        <v>165</v>
      </c>
      <c r="AS11" s="2">
        <v>0</v>
      </c>
      <c r="AT11" s="2" t="s">
        <v>165</v>
      </c>
      <c r="AU11" s="2" t="s">
        <v>165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142</v>
      </c>
    </row>
    <row r="12" spans="1:99" s="2" customFormat="1" x14ac:dyDescent="0.25">
      <c r="A12" s="2" t="s">
        <v>204</v>
      </c>
      <c r="B12" s="2" t="s">
        <v>205</v>
      </c>
      <c r="C12" s="2" t="s">
        <v>206</v>
      </c>
      <c r="D12" s="2">
        <v>1909</v>
      </c>
      <c r="E12" s="2">
        <f t="shared" si="0"/>
        <v>106</v>
      </c>
      <c r="F12" s="2">
        <v>0</v>
      </c>
      <c r="G12" s="2">
        <v>20</v>
      </c>
      <c r="H12" s="2">
        <v>0</v>
      </c>
      <c r="I12" s="2">
        <v>6460</v>
      </c>
      <c r="J12" s="2">
        <v>6460</v>
      </c>
      <c r="K12" s="2">
        <v>6460</v>
      </c>
      <c r="L12" s="2">
        <f t="shared" si="1"/>
        <v>281396954</v>
      </c>
      <c r="M12" s="2">
        <v>675</v>
      </c>
      <c r="N12" s="2">
        <f t="shared" si="2"/>
        <v>29403000</v>
      </c>
      <c r="O12" s="2">
        <f t="shared" si="3"/>
        <v>1.0546875</v>
      </c>
      <c r="P12" s="2">
        <f t="shared" si="4"/>
        <v>2731630.5</v>
      </c>
      <c r="Q12" s="2">
        <f t="shared" si="5"/>
        <v>2.7316305000000001</v>
      </c>
      <c r="R12" s="2">
        <v>5700</v>
      </c>
      <c r="S12" s="2">
        <f t="shared" si="6"/>
        <v>14762.942999999999</v>
      </c>
      <c r="T12" s="2">
        <f t="shared" si="7"/>
        <v>3648000</v>
      </c>
      <c r="U12" s="2">
        <f t="shared" si="8"/>
        <v>158916000000</v>
      </c>
      <c r="W12" s="2">
        <f t="shared" si="9"/>
        <v>0</v>
      </c>
      <c r="X12" s="2">
        <f t="shared" si="10"/>
        <v>0</v>
      </c>
      <c r="Y12" s="2">
        <f t="shared" si="11"/>
        <v>0</v>
      </c>
      <c r="Z12" s="2">
        <f t="shared" si="12"/>
        <v>9.570348399823148</v>
      </c>
      <c r="AA12" s="2">
        <f t="shared" si="13"/>
        <v>0</v>
      </c>
      <c r="AB12" s="2" t="e">
        <f t="shared" si="14"/>
        <v>#DIV/0!</v>
      </c>
      <c r="AC12" s="2">
        <v>0</v>
      </c>
      <c r="AD12" s="2" t="e">
        <f t="shared" si="15"/>
        <v>#DIV/0!</v>
      </c>
      <c r="AE12" s="2" t="s">
        <v>165</v>
      </c>
      <c r="AF12" s="2">
        <f t="shared" si="16"/>
        <v>5404.4444444444443</v>
      </c>
      <c r="AG12" s="2">
        <f t="shared" si="17"/>
        <v>0.15641463107501735</v>
      </c>
      <c r="AH12" s="2">
        <f t="shared" si="18"/>
        <v>0.34281303189014123</v>
      </c>
      <c r="AI12" s="2">
        <f t="shared" si="19"/>
        <v>281396954</v>
      </c>
      <c r="AJ12" s="2">
        <f t="shared" si="20"/>
        <v>7968280.7999999998</v>
      </c>
      <c r="AK12" s="2">
        <f t="shared" si="21"/>
        <v>7.9682807999999996</v>
      </c>
      <c r="AL12" s="2" t="s">
        <v>165</v>
      </c>
      <c r="AM12" s="2" t="s">
        <v>165</v>
      </c>
      <c r="AN12" s="2" t="s">
        <v>165</v>
      </c>
      <c r="AO12" s="2" t="s">
        <v>165</v>
      </c>
      <c r="AP12" s="2" t="s">
        <v>165</v>
      </c>
      <c r="AQ12" s="2" t="s">
        <v>165</v>
      </c>
      <c r="AR12" s="2" t="s">
        <v>165</v>
      </c>
      <c r="AS12" s="2">
        <v>0</v>
      </c>
      <c r="AT12" s="2" t="s">
        <v>165</v>
      </c>
      <c r="AU12" s="2" t="s">
        <v>165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142</v>
      </c>
    </row>
    <row r="13" spans="1:99" s="2" customFormat="1" x14ac:dyDescent="0.25">
      <c r="A13" s="2" t="s">
        <v>207</v>
      </c>
      <c r="B13" s="2" t="s">
        <v>208</v>
      </c>
      <c r="C13" s="2" t="s">
        <v>209</v>
      </c>
      <c r="D13" s="2">
        <v>1975</v>
      </c>
      <c r="E13" s="2">
        <f t="shared" si="0"/>
        <v>40</v>
      </c>
      <c r="F13" s="2">
        <v>0</v>
      </c>
      <c r="G13" s="2">
        <v>64</v>
      </c>
      <c r="H13" s="2">
        <v>2727</v>
      </c>
      <c r="I13" s="2">
        <v>2792</v>
      </c>
      <c r="J13" s="2">
        <v>1592</v>
      </c>
      <c r="K13" s="2">
        <v>2792</v>
      </c>
      <c r="L13" s="2">
        <f t="shared" si="1"/>
        <v>121619240.8</v>
      </c>
      <c r="M13" s="2">
        <v>350</v>
      </c>
      <c r="N13" s="2">
        <f t="shared" si="2"/>
        <v>15246000</v>
      </c>
      <c r="O13" s="2">
        <f t="shared" si="3"/>
        <v>0.546875</v>
      </c>
      <c r="P13" s="2">
        <f t="shared" si="4"/>
        <v>1416401</v>
      </c>
      <c r="Q13" s="2">
        <f t="shared" si="5"/>
        <v>1.416401</v>
      </c>
      <c r="R13" s="2">
        <v>2.9</v>
      </c>
      <c r="S13" s="2">
        <f t="shared" si="6"/>
        <v>7.5109709999999987</v>
      </c>
      <c r="T13" s="2">
        <f t="shared" si="7"/>
        <v>1856</v>
      </c>
      <c r="U13" s="2">
        <f t="shared" si="8"/>
        <v>80852000</v>
      </c>
      <c r="W13" s="2">
        <f t="shared" si="9"/>
        <v>0</v>
      </c>
      <c r="X13" s="2">
        <f t="shared" si="10"/>
        <v>0</v>
      </c>
      <c r="Y13" s="2">
        <f t="shared" si="11"/>
        <v>0</v>
      </c>
      <c r="Z13" s="2">
        <f t="shared" si="12"/>
        <v>7.9771245441427254</v>
      </c>
      <c r="AA13" s="2">
        <f t="shared" si="13"/>
        <v>0</v>
      </c>
      <c r="AB13" s="2" t="e">
        <f t="shared" si="14"/>
        <v>#DIV/0!</v>
      </c>
      <c r="AC13" s="2">
        <v>0</v>
      </c>
      <c r="AD13" s="2" t="e">
        <f t="shared" si="15"/>
        <v>#DIV/0!</v>
      </c>
      <c r="AE13" s="2" t="s">
        <v>165</v>
      </c>
      <c r="AF13" s="2">
        <f t="shared" si="16"/>
        <v>5.3028571428571425</v>
      </c>
      <c r="AG13" s="2">
        <f t="shared" si="17"/>
        <v>0.18105639267809864</v>
      </c>
      <c r="AH13" s="2">
        <f t="shared" si="18"/>
        <v>0.72129189010200012</v>
      </c>
      <c r="AI13" s="2">
        <f t="shared" si="19"/>
        <v>69347360.799999997</v>
      </c>
      <c r="AJ13" s="2">
        <f t="shared" si="20"/>
        <v>1963700.16</v>
      </c>
      <c r="AK13" s="2">
        <f t="shared" si="21"/>
        <v>1.9637001599999999</v>
      </c>
      <c r="AL13" s="2" t="s">
        <v>165</v>
      </c>
      <c r="AM13" s="2" t="s">
        <v>165</v>
      </c>
      <c r="AN13" s="2" t="s">
        <v>165</v>
      </c>
      <c r="AO13" s="2" t="s">
        <v>165</v>
      </c>
      <c r="AP13" s="2" t="s">
        <v>165</v>
      </c>
      <c r="AQ13" s="2" t="s">
        <v>165</v>
      </c>
      <c r="AR13" s="2" t="s">
        <v>165</v>
      </c>
      <c r="AS13" s="2">
        <v>0</v>
      </c>
      <c r="AT13" s="2" t="s">
        <v>165</v>
      </c>
      <c r="AU13" s="2" t="s">
        <v>165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 t="s">
        <v>142</v>
      </c>
    </row>
    <row r="14" spans="1:99" s="2" customFormat="1" x14ac:dyDescent="0.25">
      <c r="A14" s="2" t="s">
        <v>210</v>
      </c>
      <c r="C14" s="2" t="s">
        <v>211</v>
      </c>
      <c r="D14" s="2">
        <v>1928</v>
      </c>
      <c r="E14" s="2">
        <f t="shared" si="0"/>
        <v>87</v>
      </c>
      <c r="F14" s="2">
        <v>0</v>
      </c>
      <c r="G14" s="2">
        <v>94</v>
      </c>
      <c r="H14" s="2">
        <v>1170000</v>
      </c>
      <c r="I14" s="2">
        <v>310000</v>
      </c>
      <c r="J14" s="2">
        <v>301400</v>
      </c>
      <c r="K14" s="2">
        <v>310000</v>
      </c>
      <c r="L14" s="2">
        <f t="shared" si="1"/>
        <v>13503569000</v>
      </c>
      <c r="M14" s="2">
        <v>8637</v>
      </c>
      <c r="N14" s="2">
        <f t="shared" si="2"/>
        <v>376227720</v>
      </c>
      <c r="O14" s="2">
        <f t="shared" si="3"/>
        <v>13.495312500000001</v>
      </c>
      <c r="P14" s="2">
        <f t="shared" si="4"/>
        <v>34952729.82</v>
      </c>
      <c r="Q14" s="2">
        <f t="shared" si="5"/>
        <v>34.952729820000002</v>
      </c>
      <c r="R14" s="2">
        <v>27083</v>
      </c>
      <c r="S14" s="2">
        <f t="shared" si="6"/>
        <v>70144.699169999993</v>
      </c>
      <c r="T14" s="2">
        <f t="shared" si="7"/>
        <v>17333120</v>
      </c>
      <c r="U14" s="2">
        <f t="shared" si="8"/>
        <v>755074040000</v>
      </c>
      <c r="W14" s="2">
        <f t="shared" si="9"/>
        <v>0</v>
      </c>
      <c r="X14" s="2">
        <f t="shared" si="10"/>
        <v>0</v>
      </c>
      <c r="Y14" s="2">
        <f t="shared" si="11"/>
        <v>0</v>
      </c>
      <c r="Z14" s="2">
        <f t="shared" si="12"/>
        <v>35.892009764724406</v>
      </c>
      <c r="AA14" s="2">
        <f t="shared" si="13"/>
        <v>0</v>
      </c>
      <c r="AB14" s="2" t="e">
        <f t="shared" si="14"/>
        <v>#DIV/0!</v>
      </c>
      <c r="AC14" s="2">
        <v>0</v>
      </c>
      <c r="AD14" s="2" t="e">
        <f t="shared" si="15"/>
        <v>#DIV/0!</v>
      </c>
      <c r="AE14" s="2" t="s">
        <v>165</v>
      </c>
      <c r="AF14" s="2">
        <f t="shared" si="16"/>
        <v>2006.8449693180503</v>
      </c>
      <c r="AG14" s="2">
        <f t="shared" si="17"/>
        <v>0.16399017539173855</v>
      </c>
      <c r="AH14" s="2">
        <f t="shared" si="18"/>
        <v>9.4016859448848911E-2</v>
      </c>
      <c r="AI14" s="2">
        <f t="shared" si="19"/>
        <v>13128953860</v>
      </c>
      <c r="AJ14" s="2">
        <f t="shared" si="20"/>
        <v>371770872</v>
      </c>
      <c r="AK14" s="2">
        <f t="shared" si="21"/>
        <v>371.770872</v>
      </c>
      <c r="AL14" s="2" t="s">
        <v>165</v>
      </c>
      <c r="AM14" s="2" t="s">
        <v>165</v>
      </c>
      <c r="AN14" s="2" t="s">
        <v>165</v>
      </c>
      <c r="AO14" s="2" t="s">
        <v>165</v>
      </c>
      <c r="AP14" s="2" t="s">
        <v>165</v>
      </c>
      <c r="AQ14" s="2" t="s">
        <v>165</v>
      </c>
      <c r="AR14" s="2" t="s">
        <v>165</v>
      </c>
      <c r="AS14" s="2">
        <v>0</v>
      </c>
      <c r="AT14" s="2" t="s">
        <v>165</v>
      </c>
      <c r="AU14" s="2" t="s">
        <v>165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 t="s">
        <v>142</v>
      </c>
    </row>
    <row r="15" spans="1:99" s="2" customFormat="1" x14ac:dyDescent="0.25">
      <c r="A15" s="2" t="s">
        <v>212</v>
      </c>
      <c r="C15" s="2" t="s">
        <v>213</v>
      </c>
      <c r="D15" s="2">
        <v>1850</v>
      </c>
      <c r="E15" s="2">
        <f t="shared" si="0"/>
        <v>165</v>
      </c>
      <c r="F15" s="2">
        <v>0</v>
      </c>
      <c r="G15" s="2">
        <v>20</v>
      </c>
      <c r="H15" s="2">
        <v>340000</v>
      </c>
      <c r="I15" s="2">
        <v>44300</v>
      </c>
      <c r="J15" s="2">
        <v>4900</v>
      </c>
      <c r="K15" s="2">
        <v>44300</v>
      </c>
      <c r="L15" s="2">
        <f t="shared" si="1"/>
        <v>1929703570</v>
      </c>
      <c r="M15" s="2">
        <v>490</v>
      </c>
      <c r="N15" s="2">
        <f t="shared" si="2"/>
        <v>21344400</v>
      </c>
      <c r="O15" s="2">
        <f t="shared" si="3"/>
        <v>0.765625</v>
      </c>
      <c r="P15" s="2">
        <f t="shared" si="4"/>
        <v>1982961.4000000001</v>
      </c>
      <c r="Q15" s="2">
        <f t="shared" si="5"/>
        <v>1.9829614000000002</v>
      </c>
      <c r="R15" s="2">
        <v>5100</v>
      </c>
      <c r="S15" s="2">
        <f t="shared" si="6"/>
        <v>13208.948999999999</v>
      </c>
      <c r="T15" s="2">
        <f t="shared" si="7"/>
        <v>3264000</v>
      </c>
      <c r="U15" s="2">
        <f t="shared" si="8"/>
        <v>142188000000</v>
      </c>
      <c r="W15" s="2">
        <f t="shared" si="9"/>
        <v>0</v>
      </c>
      <c r="X15" s="2">
        <f t="shared" si="10"/>
        <v>0</v>
      </c>
      <c r="Y15" s="2">
        <f t="shared" si="11"/>
        <v>0</v>
      </c>
      <c r="Z15" s="2">
        <f t="shared" si="12"/>
        <v>90.407955716721943</v>
      </c>
      <c r="AA15" s="2">
        <f t="shared" si="13"/>
        <v>0</v>
      </c>
      <c r="AB15" s="2" t="e">
        <f t="shared" si="14"/>
        <v>#DIV/0!</v>
      </c>
      <c r="AC15" s="2">
        <v>0</v>
      </c>
      <c r="AD15" s="2" t="e">
        <f t="shared" si="15"/>
        <v>#DIV/0!</v>
      </c>
      <c r="AE15" s="2" t="s">
        <v>165</v>
      </c>
      <c r="AF15" s="2">
        <f t="shared" si="16"/>
        <v>6661.2244897959181</v>
      </c>
      <c r="AG15" s="2">
        <f t="shared" si="17"/>
        <v>1.7342436863906465</v>
      </c>
      <c r="AH15" s="2">
        <f t="shared" si="18"/>
        <v>0.32808476829782407</v>
      </c>
      <c r="AI15" s="2">
        <f t="shared" si="19"/>
        <v>213443510</v>
      </c>
      <c r="AJ15" s="2">
        <f t="shared" si="20"/>
        <v>6044052</v>
      </c>
      <c r="AK15" s="2">
        <f t="shared" si="21"/>
        <v>6.0440519999999998</v>
      </c>
      <c r="AL15" s="2" t="s">
        <v>165</v>
      </c>
      <c r="AM15" s="2" t="s">
        <v>165</v>
      </c>
      <c r="AN15" s="2" t="s">
        <v>165</v>
      </c>
      <c r="AO15" s="2" t="s">
        <v>165</v>
      </c>
      <c r="AP15" s="2" t="s">
        <v>165</v>
      </c>
      <c r="AQ15" s="2" t="s">
        <v>165</v>
      </c>
      <c r="AR15" s="2" t="s">
        <v>165</v>
      </c>
      <c r="AS15" s="2">
        <v>0</v>
      </c>
      <c r="AT15" s="2" t="s">
        <v>165</v>
      </c>
      <c r="AU15" s="2" t="s">
        <v>165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142</v>
      </c>
    </row>
    <row r="16" spans="1:99" s="2" customFormat="1" x14ac:dyDescent="0.25">
      <c r="A16" s="2" t="s">
        <v>214</v>
      </c>
      <c r="C16" s="2" t="s">
        <v>215</v>
      </c>
      <c r="D16" s="2">
        <v>1974</v>
      </c>
      <c r="E16" s="2">
        <f t="shared" si="0"/>
        <v>41</v>
      </c>
      <c r="F16" s="2">
        <v>0</v>
      </c>
      <c r="G16" s="2">
        <v>73</v>
      </c>
      <c r="H16" s="2">
        <v>19520</v>
      </c>
      <c r="I16" s="2">
        <v>8842</v>
      </c>
      <c r="J16" s="2">
        <v>6036</v>
      </c>
      <c r="K16" s="2">
        <v>8842</v>
      </c>
      <c r="L16" s="2">
        <f t="shared" si="1"/>
        <v>385156635.80000001</v>
      </c>
      <c r="M16" s="2">
        <v>298</v>
      </c>
      <c r="N16" s="2">
        <f t="shared" si="2"/>
        <v>12980880</v>
      </c>
      <c r="O16" s="2">
        <f t="shared" si="3"/>
        <v>0.46562500000000001</v>
      </c>
      <c r="P16" s="2">
        <f t="shared" si="4"/>
        <v>1205964.28</v>
      </c>
      <c r="Q16" s="2">
        <f t="shared" si="5"/>
        <v>1.2059642800000001</v>
      </c>
      <c r="R16" s="2">
        <v>10.4</v>
      </c>
      <c r="S16" s="2">
        <f t="shared" si="6"/>
        <v>26.935896</v>
      </c>
      <c r="T16" s="2">
        <f t="shared" si="7"/>
        <v>6656</v>
      </c>
      <c r="U16" s="2">
        <f t="shared" si="8"/>
        <v>289952000</v>
      </c>
      <c r="V16" s="2">
        <v>39634.328486999999</v>
      </c>
      <c r="W16" s="2">
        <f t="shared" si="9"/>
        <v>12.080543322837599</v>
      </c>
      <c r="X16" s="2">
        <f t="shared" si="10"/>
        <v>7.5065040094668785</v>
      </c>
      <c r="Y16" s="2">
        <f t="shared" si="11"/>
        <v>3.1032312217083016</v>
      </c>
      <c r="Z16" s="2">
        <f t="shared" si="12"/>
        <v>29.671072824030421</v>
      </c>
      <c r="AA16" s="2">
        <f t="shared" si="13"/>
        <v>1.6225762839859372</v>
      </c>
      <c r="AB16" s="2" t="e">
        <f t="shared" si="14"/>
        <v>#DIV/0!</v>
      </c>
      <c r="AC16" s="2">
        <v>0</v>
      </c>
      <c r="AD16" s="2" t="e">
        <f t="shared" si="15"/>
        <v>#DIV/0!</v>
      </c>
      <c r="AE16" s="2" t="s">
        <v>165</v>
      </c>
      <c r="AF16" s="2">
        <f t="shared" si="16"/>
        <v>22.335570469798657</v>
      </c>
      <c r="AG16" s="2">
        <f t="shared" si="17"/>
        <v>0.72983826658226902</v>
      </c>
      <c r="AH16" s="2">
        <f t="shared" si="18"/>
        <v>0.16197690681370372</v>
      </c>
      <c r="AI16" s="2">
        <f t="shared" si="19"/>
        <v>262927556.40000001</v>
      </c>
      <c r="AJ16" s="2">
        <f t="shared" si="20"/>
        <v>7445285.2800000003</v>
      </c>
      <c r="AK16" s="2">
        <f t="shared" si="21"/>
        <v>7.4452852800000002</v>
      </c>
      <c r="AL16" s="2" t="s">
        <v>216</v>
      </c>
      <c r="AM16" s="2" t="s">
        <v>165</v>
      </c>
      <c r="AN16" s="2" t="s">
        <v>165</v>
      </c>
      <c r="AO16" s="2" t="s">
        <v>217</v>
      </c>
      <c r="AP16" s="2" t="s">
        <v>165</v>
      </c>
      <c r="AQ16" s="2" t="s">
        <v>165</v>
      </c>
      <c r="AR16" s="2" t="s">
        <v>165</v>
      </c>
      <c r="AS16" s="2">
        <v>0</v>
      </c>
      <c r="AT16" s="2" t="s">
        <v>165</v>
      </c>
      <c r="AU16" s="2" t="s">
        <v>165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 t="s">
        <v>142</v>
      </c>
    </row>
    <row r="17" spans="1:99" s="2" customFormat="1" x14ac:dyDescent="0.25">
      <c r="A17" s="2" t="s">
        <v>218</v>
      </c>
      <c r="C17" s="2" t="s">
        <v>219</v>
      </c>
      <c r="D17" s="2">
        <v>1984</v>
      </c>
      <c r="E17" s="2">
        <f t="shared" si="0"/>
        <v>31</v>
      </c>
      <c r="F17" s="2">
        <v>0</v>
      </c>
      <c r="G17" s="2">
        <v>99</v>
      </c>
      <c r="H17" s="2">
        <v>49500</v>
      </c>
      <c r="I17" s="2">
        <v>24185</v>
      </c>
      <c r="J17" s="2">
        <v>13050</v>
      </c>
      <c r="K17" s="2">
        <v>24185</v>
      </c>
      <c r="L17" s="2">
        <f t="shared" si="1"/>
        <v>1053496181.5</v>
      </c>
      <c r="M17" s="2">
        <v>505</v>
      </c>
      <c r="N17" s="2">
        <f t="shared" si="2"/>
        <v>21997800</v>
      </c>
      <c r="O17" s="2">
        <f t="shared" si="3"/>
        <v>0.7890625</v>
      </c>
      <c r="P17" s="2">
        <f t="shared" si="4"/>
        <v>2043664.3</v>
      </c>
      <c r="Q17" s="2">
        <f t="shared" si="5"/>
        <v>2.0436643000000001</v>
      </c>
      <c r="R17" s="2">
        <v>20.8</v>
      </c>
      <c r="S17" s="2">
        <f t="shared" si="6"/>
        <v>53.871791999999999</v>
      </c>
      <c r="T17" s="2">
        <f t="shared" si="7"/>
        <v>13312</v>
      </c>
      <c r="U17" s="2">
        <f t="shared" si="8"/>
        <v>579904000</v>
      </c>
      <c r="W17" s="2">
        <f t="shared" si="9"/>
        <v>0</v>
      </c>
      <c r="X17" s="2">
        <f t="shared" si="10"/>
        <v>0</v>
      </c>
      <c r="Y17" s="2">
        <f t="shared" si="11"/>
        <v>0</v>
      </c>
      <c r="Z17" s="2">
        <f t="shared" si="12"/>
        <v>47.890979166098425</v>
      </c>
      <c r="AA17" s="2">
        <f t="shared" si="13"/>
        <v>0</v>
      </c>
      <c r="AB17" s="2" t="e">
        <f t="shared" si="14"/>
        <v>#DIV/0!</v>
      </c>
      <c r="AC17" s="2">
        <v>0</v>
      </c>
      <c r="AD17" s="2" t="e">
        <f t="shared" si="15"/>
        <v>#DIV/0!</v>
      </c>
      <c r="AE17" s="2" t="s">
        <v>165</v>
      </c>
      <c r="AF17" s="2">
        <f t="shared" si="16"/>
        <v>26.360396039603959</v>
      </c>
      <c r="AG17" s="2">
        <f t="shared" si="17"/>
        <v>0.90491865319264408</v>
      </c>
      <c r="AH17" s="2">
        <f t="shared" si="18"/>
        <v>0.12696000612291275</v>
      </c>
      <c r="AI17" s="2">
        <f t="shared" si="19"/>
        <v>568456695</v>
      </c>
      <c r="AJ17" s="2">
        <f t="shared" si="20"/>
        <v>16096914</v>
      </c>
      <c r="AK17" s="2">
        <f t="shared" si="21"/>
        <v>16.096914000000002</v>
      </c>
      <c r="AL17" s="2" t="s">
        <v>165</v>
      </c>
      <c r="AM17" s="2" t="s">
        <v>165</v>
      </c>
      <c r="AN17" s="2" t="s">
        <v>165</v>
      </c>
      <c r="AO17" s="2" t="s">
        <v>165</v>
      </c>
      <c r="AP17" s="2" t="s">
        <v>165</v>
      </c>
      <c r="AQ17" s="2" t="s">
        <v>165</v>
      </c>
      <c r="AR17" s="2" t="s">
        <v>165</v>
      </c>
      <c r="AS17" s="2">
        <v>0</v>
      </c>
      <c r="AT17" s="2" t="s">
        <v>165</v>
      </c>
      <c r="AU17" s="2" t="s">
        <v>165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142</v>
      </c>
    </row>
    <row r="18" spans="1:99" s="2" customFormat="1" x14ac:dyDescent="0.25">
      <c r="A18" s="2" t="s">
        <v>220</v>
      </c>
      <c r="C18" s="2" t="s">
        <v>221</v>
      </c>
      <c r="D18" s="2">
        <v>1919</v>
      </c>
      <c r="E18" s="2">
        <f t="shared" si="0"/>
        <v>96</v>
      </c>
      <c r="F18" s="2">
        <v>0</v>
      </c>
      <c r="G18" s="2">
        <v>20</v>
      </c>
      <c r="H18" s="2">
        <v>117300</v>
      </c>
      <c r="I18" s="2">
        <v>4900</v>
      </c>
      <c r="J18" s="2">
        <v>4900</v>
      </c>
      <c r="K18" s="2">
        <v>4900</v>
      </c>
      <c r="L18" s="2">
        <f t="shared" si="1"/>
        <v>213443510</v>
      </c>
      <c r="M18" s="2">
        <v>675</v>
      </c>
      <c r="N18" s="2">
        <f t="shared" si="2"/>
        <v>29403000</v>
      </c>
      <c r="O18" s="2">
        <f t="shared" si="3"/>
        <v>1.0546875</v>
      </c>
      <c r="P18" s="2">
        <f t="shared" si="4"/>
        <v>2731630.5</v>
      </c>
      <c r="Q18" s="2">
        <f t="shared" si="5"/>
        <v>2.7316305000000001</v>
      </c>
      <c r="R18" s="2">
        <v>5100</v>
      </c>
      <c r="S18" s="2">
        <f t="shared" si="6"/>
        <v>13208.948999999999</v>
      </c>
      <c r="T18" s="2">
        <f t="shared" si="7"/>
        <v>3264000</v>
      </c>
      <c r="U18" s="2">
        <f t="shared" si="8"/>
        <v>142188000000</v>
      </c>
      <c r="W18" s="2">
        <f t="shared" si="9"/>
        <v>0</v>
      </c>
      <c r="X18" s="2">
        <f t="shared" si="10"/>
        <v>0</v>
      </c>
      <c r="Y18" s="2">
        <f t="shared" si="11"/>
        <v>0</v>
      </c>
      <c r="Z18" s="2">
        <f t="shared" si="12"/>
        <v>7.2592425942930996</v>
      </c>
      <c r="AA18" s="2">
        <f t="shared" si="13"/>
        <v>0</v>
      </c>
      <c r="AB18" s="2" t="e">
        <f t="shared" si="14"/>
        <v>#DIV/0!</v>
      </c>
      <c r="AC18" s="2">
        <v>0</v>
      </c>
      <c r="AD18" s="2" t="e">
        <f t="shared" si="15"/>
        <v>#DIV/0!</v>
      </c>
      <c r="AE18" s="2" t="s">
        <v>165</v>
      </c>
      <c r="AF18" s="2">
        <f t="shared" si="16"/>
        <v>4835.5555555555557</v>
      </c>
      <c r="AG18" s="2">
        <f t="shared" si="17"/>
        <v>0.11864267682160758</v>
      </c>
      <c r="AH18" s="2">
        <f t="shared" si="18"/>
        <v>0.45195350734904333</v>
      </c>
      <c r="AI18" s="2">
        <f t="shared" si="19"/>
        <v>213443510</v>
      </c>
      <c r="AJ18" s="2">
        <f t="shared" si="20"/>
        <v>6044052</v>
      </c>
      <c r="AK18" s="2">
        <f t="shared" si="21"/>
        <v>6.0440519999999998</v>
      </c>
      <c r="AL18" s="2" t="s">
        <v>165</v>
      </c>
      <c r="AM18" s="2" t="s">
        <v>165</v>
      </c>
      <c r="AN18" s="2" t="s">
        <v>165</v>
      </c>
      <c r="AO18" s="2" t="s">
        <v>165</v>
      </c>
      <c r="AP18" s="2" t="s">
        <v>165</v>
      </c>
      <c r="AQ18" s="2" t="s">
        <v>165</v>
      </c>
      <c r="AR18" s="2" t="s">
        <v>165</v>
      </c>
      <c r="AS18" s="2">
        <v>0</v>
      </c>
      <c r="AT18" s="2" t="s">
        <v>165</v>
      </c>
      <c r="AU18" s="2" t="s">
        <v>165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2017-01-29T16:58:30Z</dcterms:created>
  <dcterms:modified xsi:type="dcterms:W3CDTF">2017-01-29T16:59:00Z</dcterms:modified>
</cp:coreProperties>
</file>