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J75" i="1" l="1"/>
  <c r="AK75" i="1" s="1"/>
  <c r="AI75" i="1"/>
  <c r="AF75" i="1"/>
  <c r="AD75" i="1"/>
  <c r="Z75" i="1"/>
  <c r="X75" i="1"/>
  <c r="W75" i="1"/>
  <c r="AA75" i="1" s="1"/>
  <c r="U75" i="1"/>
  <c r="T75" i="1"/>
  <c r="S75" i="1"/>
  <c r="Q75" i="1"/>
  <c r="P75" i="1"/>
  <c r="AH75" i="1" s="1"/>
  <c r="O75" i="1"/>
  <c r="Y75" i="1" s="1"/>
  <c r="N75" i="1"/>
  <c r="L75" i="1"/>
  <c r="E75" i="1"/>
  <c r="AK74" i="1"/>
  <c r="AJ74" i="1"/>
  <c r="AI74" i="1"/>
  <c r="AH74" i="1"/>
  <c r="AA74" i="1"/>
  <c r="X74" i="1"/>
  <c r="Y74" i="1" s="1"/>
  <c r="W74" i="1"/>
  <c r="U74" i="1"/>
  <c r="T74" i="1"/>
  <c r="AF74" i="1" s="1"/>
  <c r="S74" i="1"/>
  <c r="Q74" i="1"/>
  <c r="P74" i="1"/>
  <c r="O74" i="1"/>
  <c r="N74" i="1"/>
  <c r="L74" i="1"/>
  <c r="E74" i="1"/>
  <c r="AJ73" i="1"/>
  <c r="AK73" i="1" s="1"/>
  <c r="AI73" i="1"/>
  <c r="AD73" i="1"/>
  <c r="Z73" i="1"/>
  <c r="X73" i="1"/>
  <c r="W73" i="1"/>
  <c r="AA73" i="1" s="1"/>
  <c r="U73" i="1"/>
  <c r="T73" i="1"/>
  <c r="AF73" i="1" s="1"/>
  <c r="S73" i="1"/>
  <c r="Q73" i="1"/>
  <c r="P73" i="1"/>
  <c r="AH73" i="1" s="1"/>
  <c r="O73" i="1"/>
  <c r="Y73" i="1" s="1"/>
  <c r="N73" i="1"/>
  <c r="L73" i="1"/>
  <c r="E73" i="1"/>
  <c r="AK72" i="1"/>
  <c r="AJ72" i="1"/>
  <c r="AI72" i="1"/>
  <c r="AH72" i="1"/>
  <c r="AA72" i="1"/>
  <c r="X72" i="1"/>
  <c r="Y72" i="1" s="1"/>
  <c r="W72" i="1"/>
  <c r="U72" i="1"/>
  <c r="T72" i="1"/>
  <c r="AF72" i="1" s="1"/>
  <c r="S72" i="1"/>
  <c r="Q72" i="1"/>
  <c r="P72" i="1"/>
  <c r="O72" i="1"/>
  <c r="N72" i="1"/>
  <c r="L72" i="1"/>
  <c r="E72" i="1"/>
  <c r="AJ71" i="1"/>
  <c r="AK71" i="1" s="1"/>
  <c r="AI71" i="1"/>
  <c r="Z71" i="1"/>
  <c r="X71" i="1"/>
  <c r="W71" i="1"/>
  <c r="U71" i="1"/>
  <c r="T71" i="1"/>
  <c r="AF71" i="1" s="1"/>
  <c r="S71" i="1"/>
  <c r="Q71" i="1"/>
  <c r="P71" i="1"/>
  <c r="AH71" i="1" s="1"/>
  <c r="O71" i="1"/>
  <c r="Y71" i="1" s="1"/>
  <c r="N71" i="1"/>
  <c r="L71" i="1"/>
  <c r="E71" i="1"/>
  <c r="AK70" i="1"/>
  <c r="AJ70" i="1"/>
  <c r="AI70" i="1"/>
  <c r="AH70" i="1"/>
  <c r="X70" i="1"/>
  <c r="Y70" i="1" s="1"/>
  <c r="W70" i="1"/>
  <c r="U70" i="1"/>
  <c r="T70" i="1"/>
  <c r="AF70" i="1" s="1"/>
  <c r="S70" i="1"/>
  <c r="Q70" i="1"/>
  <c r="P70" i="1"/>
  <c r="O70" i="1"/>
  <c r="N70" i="1"/>
  <c r="L70" i="1"/>
  <c r="E70" i="1"/>
  <c r="AJ69" i="1"/>
  <c r="AK69" i="1" s="1"/>
  <c r="AI69" i="1"/>
  <c r="AD69" i="1"/>
  <c r="Z69" i="1"/>
  <c r="X69" i="1"/>
  <c r="W69" i="1"/>
  <c r="AA69" i="1" s="1"/>
  <c r="U69" i="1"/>
  <c r="T69" i="1"/>
  <c r="AF69" i="1" s="1"/>
  <c r="S69" i="1"/>
  <c r="Q69" i="1"/>
  <c r="P69" i="1"/>
  <c r="AH69" i="1" s="1"/>
  <c r="O69" i="1"/>
  <c r="Y69" i="1" s="1"/>
  <c r="N69" i="1"/>
  <c r="L69" i="1"/>
  <c r="E69" i="1"/>
  <c r="AK68" i="1"/>
  <c r="AJ68" i="1"/>
  <c r="AI68" i="1"/>
  <c r="AH68" i="1"/>
  <c r="X68" i="1"/>
  <c r="Y68" i="1" s="1"/>
  <c r="W68" i="1"/>
  <c r="AA68" i="1" s="1"/>
  <c r="U68" i="1"/>
  <c r="T68" i="1"/>
  <c r="AF68" i="1" s="1"/>
  <c r="S68" i="1"/>
  <c r="Q68" i="1"/>
  <c r="P68" i="1"/>
  <c r="O68" i="1"/>
  <c r="N68" i="1"/>
  <c r="L68" i="1"/>
  <c r="Z68" i="1" s="1"/>
  <c r="AD68" i="1" s="1"/>
  <c r="E68" i="1"/>
  <c r="AJ67" i="1"/>
  <c r="AK67" i="1" s="1"/>
  <c r="AI67" i="1"/>
  <c r="AF67" i="1"/>
  <c r="AD67" i="1"/>
  <c r="Z67" i="1"/>
  <c r="X67" i="1"/>
  <c r="W67" i="1"/>
  <c r="AA67" i="1" s="1"/>
  <c r="U67" i="1"/>
  <c r="T67" i="1"/>
  <c r="S67" i="1"/>
  <c r="Q67" i="1"/>
  <c r="P67" i="1"/>
  <c r="AH67" i="1" s="1"/>
  <c r="O67" i="1"/>
  <c r="Y67" i="1" s="1"/>
  <c r="N67" i="1"/>
  <c r="L67" i="1"/>
  <c r="E67" i="1"/>
  <c r="AK66" i="1"/>
  <c r="AJ66" i="1"/>
  <c r="AI66" i="1"/>
  <c r="AH66" i="1"/>
  <c r="AA66" i="1"/>
  <c r="X66" i="1"/>
  <c r="Y66" i="1" s="1"/>
  <c r="W66" i="1"/>
  <c r="U66" i="1"/>
  <c r="T66" i="1"/>
  <c r="AF66" i="1" s="1"/>
  <c r="S66" i="1"/>
  <c r="Q66" i="1"/>
  <c r="P66" i="1"/>
  <c r="O66" i="1"/>
  <c r="N66" i="1"/>
  <c r="L66" i="1"/>
  <c r="E66" i="1"/>
  <c r="AJ65" i="1"/>
  <c r="AK65" i="1" s="1"/>
  <c r="AI65" i="1"/>
  <c r="AD65" i="1"/>
  <c r="Z65" i="1"/>
  <c r="X65" i="1"/>
  <c r="W65" i="1"/>
  <c r="AA65" i="1" s="1"/>
  <c r="U65" i="1"/>
  <c r="T65" i="1"/>
  <c r="AF65" i="1" s="1"/>
  <c r="S65" i="1"/>
  <c r="Q65" i="1"/>
  <c r="P65" i="1"/>
  <c r="O65" i="1"/>
  <c r="Y65" i="1" s="1"/>
  <c r="N65" i="1"/>
  <c r="L65" i="1"/>
  <c r="E65" i="1"/>
  <c r="AK64" i="1"/>
  <c r="AJ64" i="1"/>
  <c r="AI64" i="1"/>
  <c r="AH64" i="1"/>
  <c r="AA64" i="1"/>
  <c r="X64" i="1"/>
  <c r="Y64" i="1" s="1"/>
  <c r="W64" i="1"/>
  <c r="U64" i="1"/>
  <c r="T64" i="1"/>
  <c r="AF64" i="1" s="1"/>
  <c r="S64" i="1"/>
  <c r="Q64" i="1"/>
  <c r="P64" i="1"/>
  <c r="O64" i="1"/>
  <c r="N64" i="1"/>
  <c r="L64" i="1"/>
  <c r="E64" i="1"/>
  <c r="AJ63" i="1"/>
  <c r="AK63" i="1" s="1"/>
  <c r="AI63" i="1"/>
  <c r="Z63" i="1"/>
  <c r="X63" i="1"/>
  <c r="W63" i="1"/>
  <c r="U63" i="1"/>
  <c r="T63" i="1"/>
  <c r="AF63" i="1" s="1"/>
  <c r="S63" i="1"/>
  <c r="Q63" i="1"/>
  <c r="P63" i="1"/>
  <c r="AH63" i="1" s="1"/>
  <c r="O63" i="1"/>
  <c r="Y63" i="1" s="1"/>
  <c r="N63" i="1"/>
  <c r="L63" i="1"/>
  <c r="E63" i="1"/>
  <c r="AK62" i="1"/>
  <c r="AJ62" i="1"/>
  <c r="AI62" i="1"/>
  <c r="AH62" i="1"/>
  <c r="X62" i="1"/>
  <c r="Y62" i="1" s="1"/>
  <c r="W62" i="1"/>
  <c r="AA62" i="1" s="1"/>
  <c r="U62" i="1"/>
  <c r="T62" i="1"/>
  <c r="AF62" i="1" s="1"/>
  <c r="S62" i="1"/>
  <c r="Q62" i="1"/>
  <c r="P62" i="1"/>
  <c r="O62" i="1"/>
  <c r="N62" i="1"/>
  <c r="L62" i="1"/>
  <c r="Z62" i="1" s="1"/>
  <c r="E62" i="1"/>
  <c r="AJ61" i="1"/>
  <c r="AK61" i="1" s="1"/>
  <c r="AI61" i="1"/>
  <c r="AF61" i="1"/>
  <c r="AD61" i="1"/>
  <c r="Z61" i="1"/>
  <c r="X61" i="1"/>
  <c r="W61" i="1"/>
  <c r="AA61" i="1" s="1"/>
  <c r="U61" i="1"/>
  <c r="T61" i="1"/>
  <c r="S61" i="1"/>
  <c r="Q61" i="1"/>
  <c r="P61" i="1"/>
  <c r="AH61" i="1" s="1"/>
  <c r="O61" i="1"/>
  <c r="Y61" i="1" s="1"/>
  <c r="N61" i="1"/>
  <c r="L61" i="1"/>
  <c r="E61" i="1"/>
  <c r="AK60" i="1"/>
  <c r="AJ60" i="1"/>
  <c r="AI60" i="1"/>
  <c r="AH60" i="1"/>
  <c r="AB60" i="1"/>
  <c r="X60" i="1"/>
  <c r="Y60" i="1" s="1"/>
  <c r="W60" i="1"/>
  <c r="AA60" i="1" s="1"/>
  <c r="U60" i="1"/>
  <c r="T60" i="1"/>
  <c r="AF60" i="1" s="1"/>
  <c r="S60" i="1"/>
  <c r="Q60" i="1"/>
  <c r="P60" i="1"/>
  <c r="O60" i="1"/>
  <c r="N60" i="1"/>
  <c r="L60" i="1"/>
  <c r="Z60" i="1" s="1"/>
  <c r="AD60" i="1" s="1"/>
  <c r="E60" i="1"/>
  <c r="AJ59" i="1"/>
  <c r="AK59" i="1" s="1"/>
  <c r="AI59" i="1"/>
  <c r="AF59" i="1"/>
  <c r="AD59" i="1"/>
  <c r="Z59" i="1"/>
  <c r="X59" i="1"/>
  <c r="W59" i="1"/>
  <c r="AA59" i="1" s="1"/>
  <c r="U59" i="1"/>
  <c r="T59" i="1"/>
  <c r="S59" i="1"/>
  <c r="Q59" i="1"/>
  <c r="P59" i="1"/>
  <c r="AH59" i="1" s="1"/>
  <c r="O59" i="1"/>
  <c r="Y59" i="1" s="1"/>
  <c r="N59" i="1"/>
  <c r="L59" i="1"/>
  <c r="E59" i="1"/>
  <c r="AK58" i="1"/>
  <c r="AJ58" i="1"/>
  <c r="AI58" i="1"/>
  <c r="AH58" i="1"/>
  <c r="AA58" i="1"/>
  <c r="X58" i="1"/>
  <c r="Y58" i="1" s="1"/>
  <c r="W58" i="1"/>
  <c r="U58" i="1"/>
  <c r="T58" i="1"/>
  <c r="AF58" i="1" s="1"/>
  <c r="S58" i="1"/>
  <c r="Q58" i="1"/>
  <c r="P58" i="1"/>
  <c r="O58" i="1"/>
  <c r="N58" i="1"/>
  <c r="L58" i="1"/>
  <c r="E58" i="1"/>
  <c r="AJ57" i="1"/>
  <c r="AK57" i="1" s="1"/>
  <c r="AI57" i="1"/>
  <c r="Z57" i="1"/>
  <c r="AD57" i="1" s="1"/>
  <c r="X57" i="1"/>
  <c r="W57" i="1"/>
  <c r="U57" i="1"/>
  <c r="T57" i="1"/>
  <c r="AF57" i="1" s="1"/>
  <c r="S57" i="1"/>
  <c r="Q57" i="1"/>
  <c r="P57" i="1"/>
  <c r="O57" i="1"/>
  <c r="Y57" i="1" s="1"/>
  <c r="N57" i="1"/>
  <c r="L57" i="1"/>
  <c r="E57" i="1"/>
  <c r="AK56" i="1"/>
  <c r="AJ56" i="1"/>
  <c r="AI56" i="1"/>
  <c r="AH56" i="1"/>
  <c r="AA56" i="1"/>
  <c r="X56" i="1"/>
  <c r="Y56" i="1" s="1"/>
  <c r="W56" i="1"/>
  <c r="U56" i="1"/>
  <c r="T56" i="1"/>
  <c r="AF56" i="1" s="1"/>
  <c r="S56" i="1"/>
  <c r="Q56" i="1"/>
  <c r="P56" i="1"/>
  <c r="O56" i="1"/>
  <c r="N56" i="1"/>
  <c r="L56" i="1"/>
  <c r="E56" i="1"/>
  <c r="AJ55" i="1"/>
  <c r="AK55" i="1" s="1"/>
  <c r="AI55" i="1"/>
  <c r="Z55" i="1"/>
  <c r="X55" i="1"/>
  <c r="W55" i="1"/>
  <c r="U55" i="1"/>
  <c r="T55" i="1"/>
  <c r="AF55" i="1" s="1"/>
  <c r="S55" i="1"/>
  <c r="Q55" i="1"/>
  <c r="P55" i="1"/>
  <c r="O55" i="1"/>
  <c r="Y55" i="1" s="1"/>
  <c r="N55" i="1"/>
  <c r="L55" i="1"/>
  <c r="E55" i="1"/>
  <c r="AK54" i="1"/>
  <c r="AJ54" i="1"/>
  <c r="AI54" i="1"/>
  <c r="AH54" i="1"/>
  <c r="X54" i="1"/>
  <c r="Y54" i="1" s="1"/>
  <c r="W54" i="1"/>
  <c r="AA54" i="1" s="1"/>
  <c r="U54" i="1"/>
  <c r="T54" i="1"/>
  <c r="AF54" i="1" s="1"/>
  <c r="S54" i="1"/>
  <c r="Q54" i="1"/>
  <c r="P54" i="1"/>
  <c r="O54" i="1"/>
  <c r="N54" i="1"/>
  <c r="L54" i="1"/>
  <c r="Z54" i="1" s="1"/>
  <c r="AG54" i="1" s="1"/>
  <c r="E54" i="1"/>
  <c r="AJ53" i="1"/>
  <c r="AK53" i="1" s="1"/>
  <c r="AI53" i="1"/>
  <c r="AF53" i="1"/>
  <c r="AD53" i="1"/>
  <c r="Z53" i="1"/>
  <c r="X53" i="1"/>
  <c r="W53" i="1"/>
  <c r="AA53" i="1" s="1"/>
  <c r="U53" i="1"/>
  <c r="T53" i="1"/>
  <c r="S53" i="1"/>
  <c r="Q53" i="1"/>
  <c r="P53" i="1"/>
  <c r="AH53" i="1" s="1"/>
  <c r="O53" i="1"/>
  <c r="Y53" i="1" s="1"/>
  <c r="N53" i="1"/>
  <c r="L53" i="1"/>
  <c r="E53" i="1"/>
  <c r="AK52" i="1"/>
  <c r="AJ52" i="1"/>
  <c r="AI52" i="1"/>
  <c r="AH52" i="1"/>
  <c r="AG52" i="1"/>
  <c r="AB52" i="1"/>
  <c r="X52" i="1"/>
  <c r="Y52" i="1" s="1"/>
  <c r="W52" i="1"/>
  <c r="U52" i="1"/>
  <c r="T52" i="1"/>
  <c r="AF52" i="1" s="1"/>
  <c r="S52" i="1"/>
  <c r="Q52" i="1"/>
  <c r="P52" i="1"/>
  <c r="O52" i="1"/>
  <c r="N52" i="1"/>
  <c r="L52" i="1"/>
  <c r="Z52" i="1" s="1"/>
  <c r="AD52" i="1" s="1"/>
  <c r="E52" i="1"/>
  <c r="AJ51" i="1"/>
  <c r="AK51" i="1" s="1"/>
  <c r="AI51" i="1"/>
  <c r="AF51" i="1"/>
  <c r="AD51" i="1"/>
  <c r="Z51" i="1"/>
  <c r="X51" i="1"/>
  <c r="W51" i="1"/>
  <c r="AA51" i="1" s="1"/>
  <c r="U51" i="1"/>
  <c r="T51" i="1"/>
  <c r="S51" i="1"/>
  <c r="Q51" i="1"/>
  <c r="P51" i="1"/>
  <c r="AH51" i="1" s="1"/>
  <c r="O51" i="1"/>
  <c r="Y51" i="1" s="1"/>
  <c r="N51" i="1"/>
  <c r="L51" i="1"/>
  <c r="E51" i="1"/>
  <c r="AK50" i="1"/>
  <c r="AJ50" i="1"/>
  <c r="AI50" i="1"/>
  <c r="AH50" i="1"/>
  <c r="AA50" i="1"/>
  <c r="X50" i="1"/>
  <c r="Y50" i="1" s="1"/>
  <c r="W50" i="1"/>
  <c r="U50" i="1"/>
  <c r="T50" i="1"/>
  <c r="AF50" i="1" s="1"/>
  <c r="S50" i="1"/>
  <c r="Q50" i="1"/>
  <c r="P50" i="1"/>
  <c r="O50" i="1"/>
  <c r="N50" i="1"/>
  <c r="L50" i="1"/>
  <c r="E50" i="1"/>
  <c r="AJ49" i="1"/>
  <c r="AK49" i="1" s="1"/>
  <c r="AI49" i="1"/>
  <c r="Z49" i="1"/>
  <c r="X49" i="1"/>
  <c r="W49" i="1"/>
  <c r="U49" i="1"/>
  <c r="T49" i="1"/>
  <c r="AF49" i="1" s="1"/>
  <c r="S49" i="1"/>
  <c r="Q49" i="1"/>
  <c r="P49" i="1"/>
  <c r="AH49" i="1" s="1"/>
  <c r="O49" i="1"/>
  <c r="Y49" i="1" s="1"/>
  <c r="N49" i="1"/>
  <c r="L49" i="1"/>
  <c r="E49" i="1"/>
  <c r="AK48" i="1"/>
  <c r="AJ48" i="1"/>
  <c r="AI48" i="1"/>
  <c r="AH48" i="1"/>
  <c r="AA48" i="1"/>
  <c r="X48" i="1"/>
  <c r="Y48" i="1" s="1"/>
  <c r="W48" i="1"/>
  <c r="U48" i="1"/>
  <c r="T48" i="1"/>
  <c r="AF48" i="1" s="1"/>
  <c r="S48" i="1"/>
  <c r="Q48" i="1"/>
  <c r="P48" i="1"/>
  <c r="O48" i="1"/>
  <c r="N48" i="1"/>
  <c r="L48" i="1"/>
  <c r="E48" i="1"/>
  <c r="AJ47" i="1"/>
  <c r="AK47" i="1" s="1"/>
  <c r="AI47" i="1"/>
  <c r="Z47" i="1"/>
  <c r="X47" i="1"/>
  <c r="W47" i="1"/>
  <c r="U47" i="1"/>
  <c r="T47" i="1"/>
  <c r="AF47" i="1" s="1"/>
  <c r="S47" i="1"/>
  <c r="Q47" i="1"/>
  <c r="P47" i="1"/>
  <c r="O47" i="1"/>
  <c r="Y47" i="1" s="1"/>
  <c r="N47" i="1"/>
  <c r="L47" i="1"/>
  <c r="E47" i="1"/>
  <c r="AK46" i="1"/>
  <c r="AJ46" i="1"/>
  <c r="AI46" i="1"/>
  <c r="AH46" i="1"/>
  <c r="X46" i="1"/>
  <c r="Y46" i="1" s="1"/>
  <c r="W46" i="1"/>
  <c r="U46" i="1"/>
  <c r="T46" i="1"/>
  <c r="AF46" i="1" s="1"/>
  <c r="S46" i="1"/>
  <c r="Q46" i="1"/>
  <c r="P46" i="1"/>
  <c r="O46" i="1"/>
  <c r="N46" i="1"/>
  <c r="L46" i="1"/>
  <c r="E46" i="1"/>
  <c r="AJ45" i="1"/>
  <c r="AK45" i="1" s="1"/>
  <c r="AI45" i="1"/>
  <c r="AD45" i="1"/>
  <c r="Z45" i="1"/>
  <c r="X45" i="1"/>
  <c r="W45" i="1"/>
  <c r="AA45" i="1" s="1"/>
  <c r="U45" i="1"/>
  <c r="T45" i="1"/>
  <c r="AF45" i="1" s="1"/>
  <c r="S45" i="1"/>
  <c r="Q45" i="1"/>
  <c r="P45" i="1"/>
  <c r="AH45" i="1" s="1"/>
  <c r="O45" i="1"/>
  <c r="Y45" i="1" s="1"/>
  <c r="N45" i="1"/>
  <c r="L45" i="1"/>
  <c r="E45" i="1"/>
  <c r="AK44" i="1"/>
  <c r="AJ44" i="1"/>
  <c r="AI44" i="1"/>
  <c r="AH44" i="1"/>
  <c r="AG44" i="1"/>
  <c r="X44" i="1"/>
  <c r="Y44" i="1" s="1"/>
  <c r="W44" i="1"/>
  <c r="U44" i="1"/>
  <c r="T44" i="1"/>
  <c r="AF44" i="1" s="1"/>
  <c r="S44" i="1"/>
  <c r="Q44" i="1"/>
  <c r="P44" i="1"/>
  <c r="O44" i="1"/>
  <c r="N44" i="1"/>
  <c r="L44" i="1"/>
  <c r="Z44" i="1" s="1"/>
  <c r="AD44" i="1" s="1"/>
  <c r="E44" i="1"/>
  <c r="AJ43" i="1"/>
  <c r="AK43" i="1" s="1"/>
  <c r="AI43" i="1"/>
  <c r="AF43" i="1"/>
  <c r="AD43" i="1"/>
  <c r="Z43" i="1"/>
  <c r="X43" i="1"/>
  <c r="W43" i="1"/>
  <c r="AA43" i="1" s="1"/>
  <c r="U43" i="1"/>
  <c r="T43" i="1"/>
  <c r="S43" i="1"/>
  <c r="Q43" i="1"/>
  <c r="P43" i="1"/>
  <c r="AH43" i="1" s="1"/>
  <c r="O43" i="1"/>
  <c r="Y43" i="1" s="1"/>
  <c r="N43" i="1"/>
  <c r="L43" i="1"/>
  <c r="E43" i="1"/>
  <c r="AK42" i="1"/>
  <c r="AJ42" i="1"/>
  <c r="AI42" i="1"/>
  <c r="AA42" i="1"/>
  <c r="X42" i="1"/>
  <c r="W42" i="1"/>
  <c r="U42" i="1"/>
  <c r="T42" i="1"/>
  <c r="AF42" i="1" s="1"/>
  <c r="S42" i="1"/>
  <c r="Q42" i="1"/>
  <c r="P42" i="1"/>
  <c r="AH42" i="1" s="1"/>
  <c r="O42" i="1"/>
  <c r="N42" i="1"/>
  <c r="L42" i="1"/>
  <c r="E42" i="1"/>
  <c r="AK41" i="1"/>
  <c r="AJ41" i="1"/>
  <c r="AI41" i="1"/>
  <c r="AH41" i="1"/>
  <c r="AF41" i="1"/>
  <c r="AA41" i="1"/>
  <c r="X41" i="1"/>
  <c r="Y41" i="1" s="1"/>
  <c r="W41" i="1"/>
  <c r="U41" i="1"/>
  <c r="T41" i="1"/>
  <c r="S41" i="1"/>
  <c r="Q41" i="1"/>
  <c r="P41" i="1"/>
  <c r="O41" i="1"/>
  <c r="N41" i="1"/>
  <c r="L41" i="1"/>
  <c r="E41" i="1"/>
  <c r="AJ40" i="1"/>
  <c r="AK40" i="1" s="1"/>
  <c r="AI40" i="1"/>
  <c r="Z40" i="1"/>
  <c r="X40" i="1"/>
  <c r="W40" i="1"/>
  <c r="U40" i="1"/>
  <c r="T40" i="1"/>
  <c r="AF40" i="1" s="1"/>
  <c r="S40" i="1"/>
  <c r="Q40" i="1"/>
  <c r="P40" i="1"/>
  <c r="AH40" i="1" s="1"/>
  <c r="O40" i="1"/>
  <c r="Y40" i="1" s="1"/>
  <c r="N40" i="1"/>
  <c r="L40" i="1"/>
  <c r="E40" i="1"/>
  <c r="AK39" i="1"/>
  <c r="AJ39" i="1"/>
  <c r="AI39" i="1"/>
  <c r="AH39" i="1"/>
  <c r="AF39" i="1"/>
  <c r="AA39" i="1"/>
  <c r="X39" i="1"/>
  <c r="Y39" i="1" s="1"/>
  <c r="W39" i="1"/>
  <c r="U39" i="1"/>
  <c r="T39" i="1"/>
  <c r="S39" i="1"/>
  <c r="Q39" i="1"/>
  <c r="P39" i="1"/>
  <c r="O39" i="1"/>
  <c r="N39" i="1"/>
  <c r="L39" i="1"/>
  <c r="E39" i="1"/>
  <c r="AJ38" i="1"/>
  <c r="AK38" i="1" s="1"/>
  <c r="AI38" i="1"/>
  <c r="Z38" i="1"/>
  <c r="AD38" i="1" s="1"/>
  <c r="X38" i="1"/>
  <c r="W38" i="1"/>
  <c r="U38" i="1"/>
  <c r="T38" i="1"/>
  <c r="AF38" i="1" s="1"/>
  <c r="S38" i="1"/>
  <c r="Q38" i="1"/>
  <c r="P38" i="1"/>
  <c r="AH38" i="1" s="1"/>
  <c r="O38" i="1"/>
  <c r="Y38" i="1" s="1"/>
  <c r="N38" i="1"/>
  <c r="L38" i="1"/>
  <c r="E38" i="1"/>
  <c r="AK37" i="1"/>
  <c r="AJ37" i="1"/>
  <c r="AI37" i="1"/>
  <c r="AF37" i="1"/>
  <c r="AA37" i="1"/>
  <c r="X37" i="1"/>
  <c r="Y37" i="1" s="1"/>
  <c r="W37" i="1"/>
  <c r="U37" i="1"/>
  <c r="T37" i="1"/>
  <c r="S37" i="1"/>
  <c r="Q37" i="1"/>
  <c r="P37" i="1"/>
  <c r="AH37" i="1" s="1"/>
  <c r="O37" i="1"/>
  <c r="N37" i="1"/>
  <c r="L37" i="1"/>
  <c r="Z37" i="1" s="1"/>
  <c r="E37" i="1"/>
  <c r="AJ36" i="1"/>
  <c r="AK36" i="1" s="1"/>
  <c r="AI36" i="1"/>
  <c r="Z36" i="1"/>
  <c r="AG36" i="1" s="1"/>
  <c r="X36" i="1"/>
  <c r="W36" i="1"/>
  <c r="U36" i="1"/>
  <c r="T36" i="1"/>
  <c r="AF36" i="1" s="1"/>
  <c r="S36" i="1"/>
  <c r="Q36" i="1"/>
  <c r="P36" i="1"/>
  <c r="AH36" i="1" s="1"/>
  <c r="O36" i="1"/>
  <c r="Y36" i="1" s="1"/>
  <c r="N36" i="1"/>
  <c r="L36" i="1"/>
  <c r="E36" i="1"/>
  <c r="AK35" i="1"/>
  <c r="AA35" i="1" s="1"/>
  <c r="AJ35" i="1"/>
  <c r="AI35" i="1"/>
  <c r="AF35" i="1"/>
  <c r="Z35" i="1"/>
  <c r="AD35" i="1" s="1"/>
  <c r="X35" i="1"/>
  <c r="Y35" i="1" s="1"/>
  <c r="W35" i="1"/>
  <c r="U35" i="1"/>
  <c r="T35" i="1"/>
  <c r="S35" i="1"/>
  <c r="Q35" i="1"/>
  <c r="P35" i="1"/>
  <c r="AH35" i="1" s="1"/>
  <c r="O35" i="1"/>
  <c r="N35" i="1"/>
  <c r="L35" i="1"/>
  <c r="E35" i="1"/>
  <c r="AJ34" i="1"/>
  <c r="AK34" i="1" s="1"/>
  <c r="AI34" i="1"/>
  <c r="X34" i="1"/>
  <c r="Y34" i="1" s="1"/>
  <c r="W34" i="1"/>
  <c r="U34" i="1"/>
  <c r="T34" i="1"/>
  <c r="AF34" i="1" s="1"/>
  <c r="S34" i="1"/>
  <c r="Q34" i="1"/>
  <c r="P34" i="1"/>
  <c r="AH34" i="1" s="1"/>
  <c r="O34" i="1"/>
  <c r="N34" i="1"/>
  <c r="Z34" i="1" s="1"/>
  <c r="L34" i="1"/>
  <c r="E34" i="1"/>
  <c r="AJ33" i="1"/>
  <c r="AK33" i="1" s="1"/>
  <c r="AI33" i="1"/>
  <c r="AF33" i="1"/>
  <c r="X33" i="1"/>
  <c r="Y33" i="1" s="1"/>
  <c r="W33" i="1"/>
  <c r="AA33" i="1" s="1"/>
  <c r="U33" i="1"/>
  <c r="T33" i="1"/>
  <c r="S33" i="1"/>
  <c r="Q33" i="1"/>
  <c r="P33" i="1"/>
  <c r="AH33" i="1" s="1"/>
  <c r="O33" i="1"/>
  <c r="N33" i="1"/>
  <c r="Z33" i="1" s="1"/>
  <c r="L33" i="1"/>
  <c r="E33" i="1"/>
  <c r="AJ32" i="1"/>
  <c r="AK32" i="1" s="1"/>
  <c r="AI32" i="1"/>
  <c r="X32" i="1"/>
  <c r="Y32" i="1" s="1"/>
  <c r="W32" i="1"/>
  <c r="AA32" i="1" s="1"/>
  <c r="U32" i="1"/>
  <c r="T32" i="1"/>
  <c r="AF32" i="1" s="1"/>
  <c r="S32" i="1"/>
  <c r="Q32" i="1"/>
  <c r="P32" i="1"/>
  <c r="AH32" i="1" s="1"/>
  <c r="O32" i="1"/>
  <c r="N32" i="1"/>
  <c r="Z32" i="1" s="1"/>
  <c r="L32" i="1"/>
  <c r="E32" i="1"/>
  <c r="AJ31" i="1"/>
  <c r="AK31" i="1" s="1"/>
  <c r="AI31" i="1"/>
  <c r="AF31" i="1"/>
  <c r="X31" i="1"/>
  <c r="Y31" i="1" s="1"/>
  <c r="W31" i="1"/>
  <c r="AA31" i="1" s="1"/>
  <c r="U31" i="1"/>
  <c r="T31" i="1"/>
  <c r="S31" i="1"/>
  <c r="Q31" i="1"/>
  <c r="P31" i="1"/>
  <c r="AH31" i="1" s="1"/>
  <c r="O31" i="1"/>
  <c r="N31" i="1"/>
  <c r="L31" i="1"/>
  <c r="Z31" i="1" s="1"/>
  <c r="E31" i="1"/>
  <c r="AJ30" i="1"/>
  <c r="AK30" i="1" s="1"/>
  <c r="AI30" i="1"/>
  <c r="Z30" i="1"/>
  <c r="AG30" i="1" s="1"/>
  <c r="X30" i="1"/>
  <c r="W30" i="1"/>
  <c r="AA30" i="1" s="1"/>
  <c r="U30" i="1"/>
  <c r="T30" i="1"/>
  <c r="AF30" i="1" s="1"/>
  <c r="S30" i="1"/>
  <c r="Q30" i="1"/>
  <c r="P30" i="1"/>
  <c r="AH30" i="1" s="1"/>
  <c r="O30" i="1"/>
  <c r="Y30" i="1" s="1"/>
  <c r="N30" i="1"/>
  <c r="L30" i="1"/>
  <c r="E30" i="1"/>
  <c r="AK29" i="1"/>
  <c r="AJ29" i="1"/>
  <c r="AI29" i="1"/>
  <c r="AF29" i="1"/>
  <c r="AA29" i="1"/>
  <c r="X29" i="1"/>
  <c r="Y29" i="1" s="1"/>
  <c r="W29" i="1"/>
  <c r="U29" i="1"/>
  <c r="T29" i="1"/>
  <c r="S29" i="1"/>
  <c r="Q29" i="1"/>
  <c r="P29" i="1"/>
  <c r="AH29" i="1" s="1"/>
  <c r="O29" i="1"/>
  <c r="N29" i="1"/>
  <c r="L29" i="1"/>
  <c r="Z29" i="1" s="1"/>
  <c r="E29" i="1"/>
  <c r="AJ28" i="1"/>
  <c r="AK28" i="1" s="1"/>
  <c r="AI28" i="1"/>
  <c r="Z28" i="1"/>
  <c r="AG28" i="1" s="1"/>
  <c r="X28" i="1"/>
  <c r="W28" i="1"/>
  <c r="U28" i="1"/>
  <c r="T28" i="1"/>
  <c r="AF28" i="1" s="1"/>
  <c r="S28" i="1"/>
  <c r="Q28" i="1"/>
  <c r="P28" i="1"/>
  <c r="AH28" i="1" s="1"/>
  <c r="O28" i="1"/>
  <c r="Y28" i="1" s="1"/>
  <c r="N28" i="1"/>
  <c r="L28" i="1"/>
  <c r="E28" i="1"/>
  <c r="AK27" i="1"/>
  <c r="AA27" i="1" s="1"/>
  <c r="AJ27" i="1"/>
  <c r="AI27" i="1"/>
  <c r="AF27" i="1"/>
  <c r="Z27" i="1"/>
  <c r="AD27" i="1" s="1"/>
  <c r="X27" i="1"/>
  <c r="Y27" i="1" s="1"/>
  <c r="W27" i="1"/>
  <c r="U27" i="1"/>
  <c r="T27" i="1"/>
  <c r="S27" i="1"/>
  <c r="Q27" i="1"/>
  <c r="P27" i="1"/>
  <c r="AH27" i="1" s="1"/>
  <c r="O27" i="1"/>
  <c r="N27" i="1"/>
  <c r="L27" i="1"/>
  <c r="E27" i="1"/>
  <c r="AJ26" i="1"/>
  <c r="AK26" i="1" s="1"/>
  <c r="AI26" i="1"/>
  <c r="X26" i="1"/>
  <c r="Y26" i="1" s="1"/>
  <c r="W26" i="1"/>
  <c r="U26" i="1"/>
  <c r="T26" i="1"/>
  <c r="AF26" i="1" s="1"/>
  <c r="S26" i="1"/>
  <c r="Q26" i="1"/>
  <c r="P26" i="1"/>
  <c r="AH26" i="1" s="1"/>
  <c r="O26" i="1"/>
  <c r="N26" i="1"/>
  <c r="Z26" i="1" s="1"/>
  <c r="L26" i="1"/>
  <c r="E26" i="1"/>
  <c r="AJ25" i="1"/>
  <c r="AK25" i="1" s="1"/>
  <c r="AI25" i="1"/>
  <c r="AF25" i="1"/>
  <c r="X25" i="1"/>
  <c r="Y25" i="1" s="1"/>
  <c r="W25" i="1"/>
  <c r="U25" i="1"/>
  <c r="T25" i="1"/>
  <c r="S25" i="1"/>
  <c r="Q25" i="1"/>
  <c r="P25" i="1"/>
  <c r="AH25" i="1" s="1"/>
  <c r="O25" i="1"/>
  <c r="N25" i="1"/>
  <c r="Z25" i="1" s="1"/>
  <c r="L25" i="1"/>
  <c r="E25" i="1"/>
  <c r="AJ24" i="1"/>
  <c r="AK24" i="1" s="1"/>
  <c r="AI24" i="1"/>
  <c r="X24" i="1"/>
  <c r="Y24" i="1" s="1"/>
  <c r="W24" i="1"/>
  <c r="AA24" i="1" s="1"/>
  <c r="U24" i="1"/>
  <c r="T24" i="1"/>
  <c r="AF24" i="1" s="1"/>
  <c r="S24" i="1"/>
  <c r="Q24" i="1"/>
  <c r="P24" i="1"/>
  <c r="AH24" i="1" s="1"/>
  <c r="O24" i="1"/>
  <c r="N24" i="1"/>
  <c r="Z24" i="1" s="1"/>
  <c r="L24" i="1"/>
  <c r="E24" i="1"/>
  <c r="AJ23" i="1"/>
  <c r="AK23" i="1" s="1"/>
  <c r="AI23" i="1"/>
  <c r="AF23" i="1"/>
  <c r="X23" i="1"/>
  <c r="Y23" i="1" s="1"/>
  <c r="W23" i="1"/>
  <c r="AA23" i="1" s="1"/>
  <c r="U23" i="1"/>
  <c r="T23" i="1"/>
  <c r="S23" i="1"/>
  <c r="Q23" i="1"/>
  <c r="P23" i="1"/>
  <c r="AH23" i="1" s="1"/>
  <c r="O23" i="1"/>
  <c r="N23" i="1"/>
  <c r="L23" i="1"/>
  <c r="Z23" i="1" s="1"/>
  <c r="E23" i="1"/>
  <c r="AJ22" i="1"/>
  <c r="AK22" i="1" s="1"/>
  <c r="AI22" i="1"/>
  <c r="AH22" i="1"/>
  <c r="AF22" i="1"/>
  <c r="X22" i="1"/>
  <c r="Y22" i="1" s="1"/>
  <c r="W22" i="1"/>
  <c r="AA22" i="1" s="1"/>
  <c r="U22" i="1"/>
  <c r="T22" i="1"/>
  <c r="S22" i="1"/>
  <c r="Q22" i="1"/>
  <c r="P22" i="1"/>
  <c r="O22" i="1"/>
  <c r="N22" i="1"/>
  <c r="L22" i="1"/>
  <c r="Z22" i="1" s="1"/>
  <c r="E22" i="1"/>
  <c r="AJ21" i="1"/>
  <c r="AK21" i="1" s="1"/>
  <c r="AI21" i="1"/>
  <c r="AD21" i="1"/>
  <c r="Z21" i="1"/>
  <c r="AB21" i="1" s="1"/>
  <c r="X21" i="1"/>
  <c r="W21" i="1"/>
  <c r="AA21" i="1" s="1"/>
  <c r="U21" i="1"/>
  <c r="T21" i="1"/>
  <c r="AF21" i="1" s="1"/>
  <c r="S21" i="1"/>
  <c r="Q21" i="1"/>
  <c r="P21" i="1"/>
  <c r="AH21" i="1" s="1"/>
  <c r="O21" i="1"/>
  <c r="Y21" i="1" s="1"/>
  <c r="N21" i="1"/>
  <c r="L21" i="1"/>
  <c r="E21" i="1"/>
  <c r="AK20" i="1"/>
  <c r="AJ20" i="1"/>
  <c r="AI20" i="1"/>
  <c r="AH20" i="1"/>
  <c r="AF20" i="1"/>
  <c r="X20" i="1"/>
  <c r="Y20" i="1" s="1"/>
  <c r="W20" i="1"/>
  <c r="AA20" i="1" s="1"/>
  <c r="U20" i="1"/>
  <c r="T20" i="1"/>
  <c r="S20" i="1"/>
  <c r="Q20" i="1"/>
  <c r="P20" i="1"/>
  <c r="O20" i="1"/>
  <c r="N20" i="1"/>
  <c r="L20" i="1"/>
  <c r="Z20" i="1" s="1"/>
  <c r="E20" i="1"/>
  <c r="AJ19" i="1"/>
  <c r="AK19" i="1" s="1"/>
  <c r="AI19" i="1"/>
  <c r="AD19" i="1"/>
  <c r="Z19" i="1"/>
  <c r="AB19" i="1" s="1"/>
  <c r="X19" i="1"/>
  <c r="W19" i="1"/>
  <c r="AA19" i="1" s="1"/>
  <c r="U19" i="1"/>
  <c r="T19" i="1"/>
  <c r="AF19" i="1" s="1"/>
  <c r="S19" i="1"/>
  <c r="Q19" i="1"/>
  <c r="P19" i="1"/>
  <c r="AH19" i="1" s="1"/>
  <c r="O19" i="1"/>
  <c r="Y19" i="1" s="1"/>
  <c r="N19" i="1"/>
  <c r="L19" i="1"/>
  <c r="E19" i="1"/>
  <c r="AK18" i="1"/>
  <c r="AJ18" i="1"/>
  <c r="AI18" i="1"/>
  <c r="AH18" i="1"/>
  <c r="AF18" i="1"/>
  <c r="X18" i="1"/>
  <c r="Y18" i="1" s="1"/>
  <c r="W18" i="1"/>
  <c r="AA18" i="1" s="1"/>
  <c r="U18" i="1"/>
  <c r="T18" i="1"/>
  <c r="S18" i="1"/>
  <c r="Q18" i="1"/>
  <c r="P18" i="1"/>
  <c r="O18" i="1"/>
  <c r="N18" i="1"/>
  <c r="L18" i="1"/>
  <c r="Z18" i="1" s="1"/>
  <c r="E18" i="1"/>
  <c r="AJ17" i="1"/>
  <c r="AK17" i="1" s="1"/>
  <c r="AI17" i="1"/>
  <c r="AD17" i="1"/>
  <c r="Z17" i="1"/>
  <c r="AB17" i="1" s="1"/>
  <c r="X17" i="1"/>
  <c r="W17" i="1"/>
  <c r="AA17" i="1" s="1"/>
  <c r="U17" i="1"/>
  <c r="T17" i="1"/>
  <c r="AF17" i="1" s="1"/>
  <c r="S17" i="1"/>
  <c r="Q17" i="1"/>
  <c r="P17" i="1"/>
  <c r="AH17" i="1" s="1"/>
  <c r="O17" i="1"/>
  <c r="Y17" i="1" s="1"/>
  <c r="N17" i="1"/>
  <c r="L17" i="1"/>
  <c r="E17" i="1"/>
  <c r="AK16" i="1"/>
  <c r="AJ16" i="1"/>
  <c r="AI16" i="1"/>
  <c r="AH16" i="1"/>
  <c r="AF16" i="1"/>
  <c r="X16" i="1"/>
  <c r="Y16" i="1" s="1"/>
  <c r="W16" i="1"/>
  <c r="AA16" i="1" s="1"/>
  <c r="U16" i="1"/>
  <c r="T16" i="1"/>
  <c r="S16" i="1"/>
  <c r="Q16" i="1"/>
  <c r="P16" i="1"/>
  <c r="O16" i="1"/>
  <c r="N16" i="1"/>
  <c r="L16" i="1"/>
  <c r="Z16" i="1" s="1"/>
  <c r="E16" i="1"/>
  <c r="AJ15" i="1"/>
  <c r="AK15" i="1" s="1"/>
  <c r="AI15" i="1"/>
  <c r="AD15" i="1"/>
  <c r="Z15" i="1"/>
  <c r="AB15" i="1" s="1"/>
  <c r="X15" i="1"/>
  <c r="W15" i="1"/>
  <c r="U15" i="1"/>
  <c r="T15" i="1"/>
  <c r="AF15" i="1" s="1"/>
  <c r="S15" i="1"/>
  <c r="Q15" i="1"/>
  <c r="P15" i="1"/>
  <c r="AH15" i="1" s="1"/>
  <c r="O15" i="1"/>
  <c r="Y15" i="1" s="1"/>
  <c r="N15" i="1"/>
  <c r="L15" i="1"/>
  <c r="E15" i="1"/>
  <c r="AK14" i="1"/>
  <c r="AJ14" i="1"/>
  <c r="AI14" i="1"/>
  <c r="AH14" i="1"/>
  <c r="AF14" i="1"/>
  <c r="X14" i="1"/>
  <c r="Y14" i="1" s="1"/>
  <c r="W14" i="1"/>
  <c r="AA14" i="1" s="1"/>
  <c r="U14" i="1"/>
  <c r="T14" i="1"/>
  <c r="S14" i="1"/>
  <c r="Q14" i="1"/>
  <c r="P14" i="1"/>
  <c r="O14" i="1"/>
  <c r="N14" i="1"/>
  <c r="L14" i="1"/>
  <c r="Z14" i="1" s="1"/>
  <c r="E14" i="1"/>
  <c r="AJ13" i="1"/>
  <c r="AK13" i="1" s="1"/>
  <c r="AI13" i="1"/>
  <c r="AD13" i="1"/>
  <c r="Z13" i="1"/>
  <c r="AB13" i="1" s="1"/>
  <c r="X13" i="1"/>
  <c r="W13" i="1"/>
  <c r="AA13" i="1" s="1"/>
  <c r="U13" i="1"/>
  <c r="T13" i="1"/>
  <c r="AF13" i="1" s="1"/>
  <c r="S13" i="1"/>
  <c r="Q13" i="1"/>
  <c r="P13" i="1"/>
  <c r="AH13" i="1" s="1"/>
  <c r="O13" i="1"/>
  <c r="Y13" i="1" s="1"/>
  <c r="N13" i="1"/>
  <c r="L13" i="1"/>
  <c r="E13" i="1"/>
  <c r="AK12" i="1"/>
  <c r="AJ12" i="1"/>
  <c r="AI12" i="1"/>
  <c r="AH12" i="1"/>
  <c r="AF12" i="1"/>
  <c r="X12" i="1"/>
  <c r="Y12" i="1" s="1"/>
  <c r="W12" i="1"/>
  <c r="AA12" i="1" s="1"/>
  <c r="U12" i="1"/>
  <c r="T12" i="1"/>
  <c r="S12" i="1"/>
  <c r="Q12" i="1"/>
  <c r="P12" i="1"/>
  <c r="O12" i="1"/>
  <c r="N12" i="1"/>
  <c r="L12" i="1"/>
  <c r="Z12" i="1" s="1"/>
  <c r="E12" i="1"/>
  <c r="AJ11" i="1"/>
  <c r="AK11" i="1" s="1"/>
  <c r="AI11" i="1"/>
  <c r="AD11" i="1"/>
  <c r="Z11" i="1"/>
  <c r="AB11" i="1" s="1"/>
  <c r="X11" i="1"/>
  <c r="W11" i="1"/>
  <c r="AA11" i="1" s="1"/>
  <c r="U11" i="1"/>
  <c r="T11" i="1"/>
  <c r="AF11" i="1" s="1"/>
  <c r="S11" i="1"/>
  <c r="Q11" i="1"/>
  <c r="P11" i="1"/>
  <c r="AH11" i="1" s="1"/>
  <c r="O11" i="1"/>
  <c r="Y11" i="1" s="1"/>
  <c r="N11" i="1"/>
  <c r="L11" i="1"/>
  <c r="E11" i="1"/>
  <c r="AK10" i="1"/>
  <c r="AJ10" i="1"/>
  <c r="AI10" i="1"/>
  <c r="AH10" i="1"/>
  <c r="AF10" i="1"/>
  <c r="X10" i="1"/>
  <c r="Y10" i="1" s="1"/>
  <c r="W10" i="1"/>
  <c r="AA10" i="1" s="1"/>
  <c r="U10" i="1"/>
  <c r="T10" i="1"/>
  <c r="S10" i="1"/>
  <c r="Q10" i="1"/>
  <c r="P10" i="1"/>
  <c r="O10" i="1"/>
  <c r="N10" i="1"/>
  <c r="L10" i="1"/>
  <c r="Z10" i="1" s="1"/>
  <c r="E10" i="1"/>
  <c r="AJ9" i="1"/>
  <c r="AK9" i="1" s="1"/>
  <c r="AI9" i="1"/>
  <c r="AD9" i="1"/>
  <c r="Z9" i="1"/>
  <c r="AB9" i="1" s="1"/>
  <c r="X9" i="1"/>
  <c r="W9" i="1"/>
  <c r="AA9" i="1" s="1"/>
  <c r="U9" i="1"/>
  <c r="T9" i="1"/>
  <c r="AF9" i="1" s="1"/>
  <c r="S9" i="1"/>
  <c r="Q9" i="1"/>
  <c r="P9" i="1"/>
  <c r="AH9" i="1" s="1"/>
  <c r="O9" i="1"/>
  <c r="Y9" i="1" s="1"/>
  <c r="N9" i="1"/>
  <c r="L9" i="1"/>
  <c r="E9" i="1"/>
  <c r="AK8" i="1"/>
  <c r="AJ8" i="1"/>
  <c r="AI8" i="1"/>
  <c r="AH8" i="1"/>
  <c r="AF8" i="1"/>
  <c r="X8" i="1"/>
  <c r="Y8" i="1" s="1"/>
  <c r="W8" i="1"/>
  <c r="AA8" i="1" s="1"/>
  <c r="U8" i="1"/>
  <c r="T8" i="1"/>
  <c r="S8" i="1"/>
  <c r="Q8" i="1"/>
  <c r="P8" i="1"/>
  <c r="O8" i="1"/>
  <c r="N8" i="1"/>
  <c r="L8" i="1"/>
  <c r="Z8" i="1" s="1"/>
  <c r="E8" i="1"/>
  <c r="AJ7" i="1"/>
  <c r="AK7" i="1" s="1"/>
  <c r="AI7" i="1"/>
  <c r="AD7" i="1"/>
  <c r="Z7" i="1"/>
  <c r="AB7" i="1" s="1"/>
  <c r="X7" i="1"/>
  <c r="W7" i="1"/>
  <c r="U7" i="1"/>
  <c r="T7" i="1"/>
  <c r="AF7" i="1" s="1"/>
  <c r="S7" i="1"/>
  <c r="Q7" i="1"/>
  <c r="P7" i="1"/>
  <c r="AH7" i="1" s="1"/>
  <c r="O7" i="1"/>
  <c r="Y7" i="1" s="1"/>
  <c r="N7" i="1"/>
  <c r="L7" i="1"/>
  <c r="E7" i="1"/>
  <c r="AK6" i="1"/>
  <c r="AJ6" i="1"/>
  <c r="AI6" i="1"/>
  <c r="AH6" i="1"/>
  <c r="AF6" i="1"/>
  <c r="X6" i="1"/>
  <c r="Y6" i="1" s="1"/>
  <c r="W6" i="1"/>
  <c r="AA6" i="1" s="1"/>
  <c r="U6" i="1"/>
  <c r="T6" i="1"/>
  <c r="S6" i="1"/>
  <c r="Q6" i="1"/>
  <c r="P6" i="1"/>
  <c r="O6" i="1"/>
  <c r="N6" i="1"/>
  <c r="L6" i="1"/>
  <c r="Z6" i="1" s="1"/>
  <c r="E6" i="1"/>
  <c r="AJ5" i="1"/>
  <c r="AK5" i="1" s="1"/>
  <c r="AI5" i="1"/>
  <c r="AD5" i="1"/>
  <c r="Z5" i="1"/>
  <c r="AB5" i="1" s="1"/>
  <c r="X5" i="1"/>
  <c r="W5" i="1"/>
  <c r="AA5" i="1" s="1"/>
  <c r="U5" i="1"/>
  <c r="T5" i="1"/>
  <c r="AF5" i="1" s="1"/>
  <c r="S5" i="1"/>
  <c r="Q5" i="1"/>
  <c r="P5" i="1"/>
  <c r="AH5" i="1" s="1"/>
  <c r="O5" i="1"/>
  <c r="Y5" i="1" s="1"/>
  <c r="N5" i="1"/>
  <c r="L5" i="1"/>
  <c r="E5" i="1"/>
  <c r="AK4" i="1"/>
  <c r="AJ4" i="1"/>
  <c r="AI4" i="1"/>
  <c r="AH4" i="1"/>
  <c r="AF4" i="1"/>
  <c r="X4" i="1"/>
  <c r="Y4" i="1" s="1"/>
  <c r="W4" i="1"/>
  <c r="AA4" i="1" s="1"/>
  <c r="U4" i="1"/>
  <c r="T4" i="1"/>
  <c r="S4" i="1"/>
  <c r="Q4" i="1"/>
  <c r="P4" i="1"/>
  <c r="O4" i="1"/>
  <c r="N4" i="1"/>
  <c r="L4" i="1"/>
  <c r="Z4" i="1" s="1"/>
  <c r="E4" i="1"/>
  <c r="AJ3" i="1"/>
  <c r="AK3" i="1" s="1"/>
  <c r="AI3" i="1"/>
  <c r="AD3" i="1"/>
  <c r="Z3" i="1"/>
  <c r="AB3" i="1" s="1"/>
  <c r="X3" i="1"/>
  <c r="W3" i="1"/>
  <c r="AA3" i="1" s="1"/>
  <c r="U3" i="1"/>
  <c r="T3" i="1"/>
  <c r="AF3" i="1" s="1"/>
  <c r="S3" i="1"/>
  <c r="Q3" i="1"/>
  <c r="P3" i="1"/>
  <c r="AH3" i="1" s="1"/>
  <c r="O3" i="1"/>
  <c r="Y3" i="1" s="1"/>
  <c r="N3" i="1"/>
  <c r="L3" i="1"/>
  <c r="E3" i="1"/>
  <c r="AG4" i="1" l="1"/>
  <c r="AD4" i="1"/>
  <c r="AB4" i="1"/>
  <c r="AG20" i="1"/>
  <c r="AD20" i="1"/>
  <c r="AB20" i="1"/>
  <c r="AD37" i="1"/>
  <c r="AG37" i="1"/>
  <c r="AB37" i="1"/>
  <c r="AD18" i="1"/>
  <c r="AB18" i="1"/>
  <c r="AG18" i="1"/>
  <c r="AD8" i="1"/>
  <c r="AB8" i="1"/>
  <c r="AG8" i="1"/>
  <c r="AB16" i="1"/>
  <c r="AD16" i="1"/>
  <c r="AG16" i="1"/>
  <c r="AD23" i="1"/>
  <c r="AB23" i="1"/>
  <c r="AG23" i="1"/>
  <c r="AD25" i="1"/>
  <c r="AB25" i="1"/>
  <c r="AG25" i="1"/>
  <c r="AD29" i="1"/>
  <c r="AG29" i="1"/>
  <c r="AB29" i="1"/>
  <c r="AG34" i="1"/>
  <c r="AB34" i="1"/>
  <c r="AD34" i="1"/>
  <c r="AD12" i="1"/>
  <c r="AB12" i="1"/>
  <c r="AG12" i="1"/>
  <c r="AG26" i="1"/>
  <c r="AB26" i="1"/>
  <c r="AD26" i="1"/>
  <c r="AD31" i="1"/>
  <c r="AB31" i="1"/>
  <c r="AG31" i="1"/>
  <c r="AD33" i="1"/>
  <c r="AB33" i="1"/>
  <c r="AG33" i="1"/>
  <c r="AB10" i="1"/>
  <c r="AG10" i="1"/>
  <c r="AD10" i="1"/>
  <c r="AG24" i="1"/>
  <c r="AD24" i="1"/>
  <c r="AB24" i="1"/>
  <c r="AA25" i="1"/>
  <c r="AG6" i="1"/>
  <c r="AD6" i="1"/>
  <c r="AB6" i="1"/>
  <c r="AA7" i="1"/>
  <c r="AB14" i="1"/>
  <c r="AG14" i="1"/>
  <c r="AD14" i="1"/>
  <c r="AA15" i="1"/>
  <c r="AG22" i="1"/>
  <c r="AB22" i="1"/>
  <c r="AD22" i="1"/>
  <c r="AG32" i="1"/>
  <c r="AB32" i="1"/>
  <c r="AD32" i="1"/>
  <c r="AG27" i="1"/>
  <c r="AB40" i="1"/>
  <c r="AG40" i="1"/>
  <c r="AG49" i="1"/>
  <c r="AB49" i="1"/>
  <c r="AB30" i="1"/>
  <c r="AD40" i="1"/>
  <c r="AG3" i="1"/>
  <c r="AG5" i="1"/>
  <c r="AG7" i="1"/>
  <c r="AG9" i="1"/>
  <c r="AG11" i="1"/>
  <c r="AG13" i="1"/>
  <c r="AG15" i="1"/>
  <c r="AG17" i="1"/>
  <c r="AG19" i="1"/>
  <c r="AG21" i="1"/>
  <c r="AB27" i="1"/>
  <c r="AA28" i="1"/>
  <c r="AB28" i="1"/>
  <c r="AD30" i="1"/>
  <c r="AB35" i="1"/>
  <c r="AA36" i="1"/>
  <c r="AB36" i="1"/>
  <c r="Z39" i="1"/>
  <c r="Z41" i="1"/>
  <c r="AH47" i="1"/>
  <c r="AG47" i="1"/>
  <c r="AB47" i="1"/>
  <c r="AD47" i="1"/>
  <c r="AA49" i="1"/>
  <c r="AA52" i="1"/>
  <c r="AH57" i="1"/>
  <c r="AG60" i="1"/>
  <c r="AG65" i="1"/>
  <c r="AB65" i="1"/>
  <c r="AB68" i="1"/>
  <c r="Z70" i="1"/>
  <c r="AA70" i="1"/>
  <c r="AG35" i="1"/>
  <c r="AB38" i="1"/>
  <c r="AG38" i="1"/>
  <c r="AD54" i="1"/>
  <c r="AB54" i="1"/>
  <c r="AG63" i="1"/>
  <c r="AB63" i="1"/>
  <c r="AD63" i="1"/>
  <c r="AA38" i="1"/>
  <c r="AA40" i="1"/>
  <c r="AA44" i="1"/>
  <c r="AD49" i="1"/>
  <c r="AG57" i="1"/>
  <c r="AB57" i="1"/>
  <c r="AD62" i="1"/>
  <c r="AB62" i="1"/>
  <c r="AG71" i="1"/>
  <c r="AB71" i="1"/>
  <c r="AD71" i="1"/>
  <c r="AA26" i="1"/>
  <c r="AD28" i="1"/>
  <c r="AA34" i="1"/>
  <c r="AD36" i="1"/>
  <c r="AB44" i="1"/>
  <c r="Z46" i="1"/>
  <c r="AA46" i="1"/>
  <c r="AH55" i="1"/>
  <c r="AG55" i="1"/>
  <c r="AB55" i="1"/>
  <c r="AD55" i="1"/>
  <c r="AA57" i="1"/>
  <c r="AG62" i="1"/>
  <c r="AH65" i="1"/>
  <c r="AG68" i="1"/>
  <c r="AG73" i="1"/>
  <c r="AB73" i="1"/>
  <c r="Z42" i="1"/>
  <c r="AG45" i="1"/>
  <c r="AB45" i="1"/>
  <c r="AA47" i="1"/>
  <c r="Z50" i="1"/>
  <c r="AG53" i="1"/>
  <c r="AB53" i="1"/>
  <c r="AA55" i="1"/>
  <c r="Z58" i="1"/>
  <c r="AG61" i="1"/>
  <c r="AB61" i="1"/>
  <c r="AA63" i="1"/>
  <c r="Z66" i="1"/>
  <c r="AG69" i="1"/>
  <c r="AB69" i="1"/>
  <c r="AA71" i="1"/>
  <c r="Z74" i="1"/>
  <c r="Y42" i="1"/>
  <c r="AG43" i="1"/>
  <c r="AB43" i="1"/>
  <c r="Z48" i="1"/>
  <c r="AG51" i="1"/>
  <c r="AB51" i="1"/>
  <c r="Z56" i="1"/>
  <c r="AG59" i="1"/>
  <c r="AB59" i="1"/>
  <c r="Z64" i="1"/>
  <c r="AG67" i="1"/>
  <c r="AB67" i="1"/>
  <c r="Z72" i="1"/>
  <c r="AG75" i="1"/>
  <c r="AB75" i="1"/>
  <c r="AD74" i="1" l="1"/>
  <c r="AG74" i="1"/>
  <c r="AB74" i="1"/>
  <c r="AD58" i="1"/>
  <c r="AG58" i="1"/>
  <c r="AB58" i="1"/>
  <c r="AD42" i="1"/>
  <c r="AG42" i="1"/>
  <c r="AB42" i="1"/>
  <c r="AD56" i="1"/>
  <c r="AG56" i="1"/>
  <c r="AB56" i="1"/>
  <c r="AD72" i="1"/>
  <c r="AG72" i="1"/>
  <c r="AB72" i="1"/>
  <c r="AD39" i="1"/>
  <c r="AG39" i="1"/>
  <c r="AB39" i="1"/>
  <c r="AD48" i="1"/>
  <c r="AG48" i="1"/>
  <c r="AB48" i="1"/>
  <c r="AD66" i="1"/>
  <c r="AG66" i="1"/>
  <c r="AB66" i="1"/>
  <c r="AD50" i="1"/>
  <c r="AG50" i="1"/>
  <c r="AB50" i="1"/>
  <c r="AD46" i="1"/>
  <c r="AB46" i="1"/>
  <c r="AG46" i="1"/>
  <c r="AD64" i="1"/>
  <c r="AG64" i="1"/>
  <c r="AB64" i="1"/>
  <c r="AD70" i="1"/>
  <c r="AB70" i="1"/>
  <c r="AG70" i="1"/>
  <c r="AD41" i="1"/>
  <c r="AG41" i="1"/>
  <c r="AB41" i="1"/>
</calcChain>
</file>

<file path=xl/sharedStrings.xml><?xml version="1.0" encoding="utf-8"?>
<sst xmlns="http://schemas.openxmlformats.org/spreadsheetml/2006/main" count="1131" uniqueCount="647">
  <si>
    <t>Dam_Name</t>
  </si>
  <si>
    <t>Other_Dam_Name</t>
  </si>
  <si>
    <t>NIDID</t>
  </si>
  <si>
    <t>Year_Completed</t>
  </si>
  <si>
    <t>Reservoir_Age</t>
  </si>
  <si>
    <t>Hydraulic_Height</t>
  </si>
  <si>
    <t>NID_Height</t>
  </si>
  <si>
    <t>Maximum_Discharge</t>
  </si>
  <si>
    <t>Maximum_Storage</t>
  </si>
  <si>
    <t>Normal_Storage</t>
  </si>
  <si>
    <t>NID_Storage</t>
  </si>
  <si>
    <r>
      <t>NID_Storage 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</si>
  <si>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Surface_Area_(acres)</t>
  </si>
  <si>
    <r>
      <t>Surface_Area_(ft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</si>
  <si>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.)</t>
    </r>
  </si>
  <si>
    <r>
      <t>Surface_Area_(m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</si>
  <si>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</si>
  <si>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</si>
  <si>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</si>
  <si>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Drainage_Area_(acres)</t>
  </si>
  <si>
    <r>
      <t>Drainage_Area_(ft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</si>
  <si>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Reservoir_Perimeter (ft.)</t>
  </si>
  <si>
    <t>Reservoir_Perimeter (km)</t>
  </si>
  <si>
    <t>Reservoir_Perimeter (mi)</t>
  </si>
  <si>
    <t>Shoreline_Development_Index</t>
  </si>
  <si>
    <t>Mean_Depth</t>
  </si>
  <si>
    <t>Index_of_Basin_Permanence</t>
  </si>
  <si>
    <t>Development_of_Volume</t>
  </si>
  <si>
    <t>Maximum_Depth_(in_ft_as_Hydraulic_Height)</t>
  </si>
  <si>
    <t>Mean_Depth_Max_Depth_Ratio_(Depth_Ratio)</t>
  </si>
  <si>
    <t>Mean_Q</t>
  </si>
  <si>
    <t>Catchment_Area_Surface_Area_Ratio</t>
  </si>
  <si>
    <t>Relative_Depth_(as_a_%_of_the_Mean_Depth)</t>
  </si>
  <si>
    <t>Surface_Area_Lake_Volume_Ratio</t>
  </si>
  <si>
    <r>
      <t>Lake_Volume_(ft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</si>
  <si>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Lake_Volume_(m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</si>
  <si>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AreaSqKm</t>
  </si>
  <si>
    <t>Elevation</t>
  </si>
  <si>
    <t>GNIS_Name</t>
  </si>
  <si>
    <t>ReachCode</t>
  </si>
  <si>
    <t>E2RF1_</t>
  </si>
  <si>
    <t>HUC</t>
  </si>
  <si>
    <t>MEANV</t>
  </si>
  <si>
    <t>STRAHLER</t>
  </si>
  <si>
    <t>RR</t>
  </si>
  <si>
    <t>REACH</t>
  </si>
  <si>
    <t>NUTCODE</t>
  </si>
  <si>
    <t>PSEWER</t>
  </si>
  <si>
    <t>PSEPTIC</t>
  </si>
  <si>
    <t>POTHER</t>
  </si>
  <si>
    <t>WATER</t>
  </si>
  <si>
    <t>WETLANDS</t>
  </si>
  <si>
    <t>URBGRASS</t>
  </si>
  <si>
    <t>LURBAN</t>
  </si>
  <si>
    <t>HURBAN</t>
  </si>
  <si>
    <t>COMM</t>
  </si>
  <si>
    <t>FORESTD</t>
  </si>
  <si>
    <t>FORESTE</t>
  </si>
  <si>
    <t>FORESTM</t>
  </si>
  <si>
    <t>SHRUB</t>
  </si>
  <si>
    <t>GRASS</t>
  </si>
  <si>
    <t>PASTURE</t>
  </si>
  <si>
    <t>CROPS</t>
  </si>
  <si>
    <t>ORCHARDS</t>
  </si>
  <si>
    <t>BARREN</t>
  </si>
  <si>
    <t>TNLOADB</t>
  </si>
  <si>
    <t>TPLOADB</t>
  </si>
  <si>
    <t>TNYLDB</t>
  </si>
  <si>
    <t>TPYLDB</t>
  </si>
  <si>
    <t>TNCONCB</t>
  </si>
  <si>
    <t>TPCONCB</t>
  </si>
  <si>
    <t>TNLOADBW</t>
  </si>
  <si>
    <t>TNYLDBW</t>
  </si>
  <si>
    <t>TNCONCBW</t>
  </si>
  <si>
    <t>TNLOAD</t>
  </si>
  <si>
    <t>TPLOAD</t>
  </si>
  <si>
    <t>TNYLD</t>
  </si>
  <si>
    <t>TPYLD</t>
  </si>
  <si>
    <t>TNCONC</t>
  </si>
  <si>
    <t>TPCONC</t>
  </si>
  <si>
    <t>TNPOINT</t>
  </si>
  <si>
    <t>TPPOINT</t>
  </si>
  <si>
    <t>TNFERT</t>
  </si>
  <si>
    <t>TPFERT</t>
  </si>
  <si>
    <t>TNATMOS</t>
  </si>
  <si>
    <t>TNFOREST</t>
  </si>
  <si>
    <t>TPFOREST</t>
  </si>
  <si>
    <t>TNBARREN</t>
  </si>
  <si>
    <t>TPBARREN</t>
  </si>
  <si>
    <t>TNSHRUB</t>
  </si>
  <si>
    <t>TPSHRUB</t>
  </si>
  <si>
    <t>TNGRASS</t>
  </si>
  <si>
    <t>TPGRASS</t>
  </si>
  <si>
    <t>TNMAN</t>
  </si>
  <si>
    <t>TPMAN</t>
  </si>
  <si>
    <t>TNDFRAC</t>
  </si>
  <si>
    <t>TPDFRAC</t>
  </si>
  <si>
    <t>Data_Source_(surface_area)</t>
  </si>
  <si>
    <t>In_years</t>
  </si>
  <si>
    <t>In_ft</t>
  </si>
  <si>
    <r>
      <t>In_</t>
    </r>
    <r>
      <rPr>
        <sz val="11"/>
        <color theme="1"/>
        <rFont val="Calibri"/>
        <family val="2"/>
        <scheme val="minor"/>
      </rPr>
      <t>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/s_(cubic_feet/sec)</t>
    </r>
  </si>
  <si>
    <r>
      <t>In_</t>
    </r>
    <r>
      <rPr>
        <sz val="11"/>
        <color theme="1"/>
        <rFont val="Calibri"/>
        <family val="2"/>
        <scheme val="minor"/>
      </rPr>
      <t>acre-ft</t>
    </r>
  </si>
  <si>
    <t xml:space="preserve"> (NID_Storage * 43560)</t>
  </si>
  <si>
    <t>In_acres</t>
  </si>
  <si>
    <t>SA_(acres)*43560</t>
  </si>
  <si>
    <t>SA_(acres)*0.0015625</t>
  </si>
  <si>
    <t>SA_(acres)*4046.86</t>
  </si>
  <si>
    <t>SA_(acres)*0.00404686</t>
  </si>
  <si>
    <r>
      <t>In_mi</t>
    </r>
    <r>
      <rPr>
        <vertAlign val="superscript"/>
        <sz val="11"/>
        <color theme="1"/>
        <rFont val="Calibri"/>
        <family val="2"/>
        <scheme val="minor"/>
      </rPr>
      <t>2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</si>
  <si>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)*2.58999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</si>
  <si>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)*640</t>
    </r>
  </si>
  <si>
    <t>DA_(Sq.Mi.)*2.788e+7</t>
  </si>
  <si>
    <t>In_ft.</t>
  </si>
  <si>
    <t>RP_km=RP_ft*0.0003048</t>
  </si>
  <si>
    <t>RP_miles=RP_ft*0.000189394</t>
  </si>
  <si>
    <r>
      <t>D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=SL/2*(sqrt(</t>
    </r>
    <r>
      <rPr>
        <sz val="11"/>
        <color theme="1"/>
        <rFont val="Calibri"/>
        <family val="2"/>
      </rPr>
      <t>Π*Ao))</t>
    </r>
  </si>
  <si>
    <r>
      <t>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=V/Ao</t>
    </r>
  </si>
  <si>
    <r>
      <t>IBP=SL/V_where_V_is_10</t>
    </r>
    <r>
      <rPr>
        <vertAlign val="superscript"/>
        <sz val="11"/>
        <color theme="1"/>
        <rFont val="Calibri"/>
        <family val="2"/>
        <scheme val="minor"/>
      </rPr>
      <t xml:space="preserve">6 </t>
    </r>
    <r>
      <rPr>
        <sz val="11"/>
        <color theme="1"/>
        <rFont val="Calibri"/>
        <family val="2"/>
        <scheme val="minor"/>
      </rP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_SL_is_in_km</t>
    </r>
  </si>
  <si>
    <r>
      <t>D</t>
    </r>
    <r>
      <rPr>
        <vertAlign val="super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>=3*Z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</si>
  <si>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t>in_ft.</t>
  </si>
  <si>
    <r>
      <t>Depth Ratio=Z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</si>
  <si>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r>
      <t>In_cfs_(ft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/sec)</t>
    </r>
  </si>
  <si>
    <t>C=Catchment Area/Surface Area</t>
  </si>
  <si>
    <r>
      <t>Zr = 50*Z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* (Π/A0)</t>
    </r>
    <r>
      <rPr>
        <vertAlign val="superscript"/>
        <sz val="11"/>
        <color theme="1"/>
        <rFont val="Calibri"/>
        <family val="2"/>
        <scheme val="minor"/>
      </rPr>
      <t>1/2</t>
    </r>
  </si>
  <si>
    <t>ϒ=A/V</t>
  </si>
  <si>
    <t>LV_cu.ft.=acre-ft*43559.9</t>
  </si>
  <si>
    <t>LV_cu.meters=acre-ft*1233.48</t>
  </si>
  <si>
    <t>LV_cu.ft.=acre-ft*1233.49_(in_10^6_m^3)</t>
  </si>
  <si>
    <r>
      <t>In_km</t>
    </r>
    <r>
      <rPr>
        <vertAlign val="superscript"/>
        <sz val="11"/>
        <color theme="1"/>
        <rFont val="Calibri"/>
        <family val="2"/>
        <scheme val="minor"/>
      </rPr>
      <t>2</t>
    </r>
  </si>
  <si>
    <t>In_meters</t>
  </si>
  <si>
    <t>Data_Source</t>
  </si>
  <si>
    <t>LAKE SEVENTEEN</t>
  </si>
  <si>
    <t>MT00310</t>
  </si>
  <si>
    <t>ND</t>
  </si>
  <si>
    <t>2.097</t>
  </si>
  <si>
    <t>920.8</t>
  </si>
  <si>
    <t>Seventeen Mile Reservoir</t>
  </si>
  <si>
    <t>10050009000597</t>
  </si>
  <si>
    <t>Surface area from NID</t>
  </si>
  <si>
    <t>WEIGAND RESERVOIR</t>
  </si>
  <si>
    <t>MT00311</t>
  </si>
  <si>
    <t>4.374</t>
  </si>
  <si>
    <t>773</t>
  </si>
  <si>
    <t>Weigand Reservoir</t>
  </si>
  <si>
    <t>10050009000494</t>
  </si>
  <si>
    <t>30586</t>
  </si>
  <si>
    <t>10050009</t>
  </si>
  <si>
    <t>0.28</t>
  </si>
  <si>
    <t>10050009018</t>
  </si>
  <si>
    <t>31463</t>
  </si>
  <si>
    <t>Surface area from NHD</t>
  </si>
  <si>
    <t>LOWER GLASSTON DAM</t>
  </si>
  <si>
    <t>WALVOORD LAKE DAM</t>
  </si>
  <si>
    <t>MT00378</t>
  </si>
  <si>
    <t>2.114</t>
  </si>
  <si>
    <t>1419.2</t>
  </si>
  <si>
    <t>Lower Glaston Lake</t>
  </si>
  <si>
    <t>10070002002558</t>
  </si>
  <si>
    <t>UPPER GLASTON WEST DAM</t>
  </si>
  <si>
    <t>LAKE ADAM WEST DAM</t>
  </si>
  <si>
    <t>MT00380</t>
  </si>
  <si>
    <t>1.443</t>
  </si>
  <si>
    <t>1435.3</t>
  </si>
  <si>
    <t>Upper Glaston Lake</t>
  </si>
  <si>
    <t>10070002002553</t>
  </si>
  <si>
    <t>MCCARTER NORTH DAM</t>
  </si>
  <si>
    <t>MT00398</t>
  </si>
  <si>
    <t>MISSION LAKE (GLACIER)</t>
  </si>
  <si>
    <t>MT00447</t>
  </si>
  <si>
    <t>3.056</t>
  </si>
  <si>
    <t>1205.2</t>
  </si>
  <si>
    <t>Mission Lake</t>
  </si>
  <si>
    <t>10030202001040</t>
  </si>
  <si>
    <t>KIPPS LAKE</t>
  </si>
  <si>
    <t>MT00502</t>
  </si>
  <si>
    <t>1.261</t>
  </si>
  <si>
    <t>1251.5</t>
  </si>
  <si>
    <t>Kipp Lake</t>
  </si>
  <si>
    <t>10030202001020</t>
  </si>
  <si>
    <t>31013</t>
  </si>
  <si>
    <t>10030202</t>
  </si>
  <si>
    <t>0.31</t>
  </si>
  <si>
    <t>10030202056</t>
  </si>
  <si>
    <t>31896</t>
  </si>
  <si>
    <t>DEADMANS BASIN DIKE</t>
  </si>
  <si>
    <t>MT00522</t>
  </si>
  <si>
    <t>7.483</t>
  </si>
  <si>
    <t>3892</t>
  </si>
  <si>
    <t>Deadmans Basin Reservoir</t>
  </si>
  <si>
    <t>10040201002466</t>
  </si>
  <si>
    <t>CHINOOK, NORTH</t>
  </si>
  <si>
    <t>MT00553</t>
  </si>
  <si>
    <t>2.117</t>
  </si>
  <si>
    <t>786.1</t>
  </si>
  <si>
    <t>North Chinook Reservoir</t>
  </si>
  <si>
    <t>10050008000318</t>
  </si>
  <si>
    <t>MCLAREN RESERVOIR</t>
  </si>
  <si>
    <t>MT10023</t>
  </si>
  <si>
    <t>MT00554</t>
  </si>
  <si>
    <t>HOLTER DAM</t>
  </si>
  <si>
    <t>MT00559</t>
  </si>
  <si>
    <t>14.814</t>
  </si>
  <si>
    <t>1090.6</t>
  </si>
  <si>
    <t>Holter Lake</t>
  </si>
  <si>
    <t>10030101004587</t>
  </si>
  <si>
    <t>29155</t>
  </si>
  <si>
    <t>10030101</t>
  </si>
  <si>
    <t>2.27</t>
  </si>
  <si>
    <t>10030101022</t>
  </si>
  <si>
    <t>30024</t>
  </si>
  <si>
    <t>HAUSER DAM</t>
  </si>
  <si>
    <t>MT00560</t>
  </si>
  <si>
    <t>12.913</t>
  </si>
  <si>
    <t>1111.3</t>
  </si>
  <si>
    <t>Hauser Lake</t>
  </si>
  <si>
    <t>10030101004526</t>
  </si>
  <si>
    <t>29156</t>
  </si>
  <si>
    <t>2.33</t>
  </si>
  <si>
    <t>10030101031</t>
  </si>
  <si>
    <t>30025</t>
  </si>
  <si>
    <t>MADISON DAM</t>
  </si>
  <si>
    <t>MT00561</t>
  </si>
  <si>
    <t>15.207</t>
  </si>
  <si>
    <t>1467.6</t>
  </si>
  <si>
    <t>Ennis Lake</t>
  </si>
  <si>
    <t>10020007003171</t>
  </si>
  <si>
    <t>28978</t>
  </si>
  <si>
    <t>10020007</t>
  </si>
  <si>
    <t>1.58</t>
  </si>
  <si>
    <t>10020007005</t>
  </si>
  <si>
    <t>29847</t>
  </si>
  <si>
    <t>MYSTIC LAKE</t>
  </si>
  <si>
    <t>MT00562</t>
  </si>
  <si>
    <t>1.766</t>
  </si>
  <si>
    <t>2338.7</t>
  </si>
  <si>
    <t>Mystic Lake</t>
  </si>
  <si>
    <t>10070005001176</t>
  </si>
  <si>
    <t>MORONY</t>
  </si>
  <si>
    <t>MT00563</t>
  </si>
  <si>
    <t>HUNGRY HORSE</t>
  </si>
  <si>
    <t>MT00565</t>
  </si>
  <si>
    <t>95.488</t>
  </si>
  <si>
    <t>1085.1</t>
  </si>
  <si>
    <t>Hungry Horse Reservoir</t>
  </si>
  <si>
    <t>17010209001444</t>
  </si>
  <si>
    <t>46345</t>
  </si>
  <si>
    <t>17010209</t>
  </si>
  <si>
    <t>2.07</t>
  </si>
  <si>
    <t>17010209001</t>
  </si>
  <si>
    <t>47465</t>
  </si>
  <si>
    <t>CANYON FERRY</t>
  </si>
  <si>
    <t>MT00568</t>
  </si>
  <si>
    <t>132.777</t>
  </si>
  <si>
    <t>1157.3</t>
  </si>
  <si>
    <t>Canyon Ferry Lake</t>
  </si>
  <si>
    <t>10030101004536</t>
  </si>
  <si>
    <t>31137</t>
  </si>
  <si>
    <t>0.49</t>
  </si>
  <si>
    <t>10030101145</t>
  </si>
  <si>
    <t>32040</t>
  </si>
  <si>
    <t>CLARK CANYON</t>
  </si>
  <si>
    <t>MT00569</t>
  </si>
  <si>
    <t>19.919</t>
  </si>
  <si>
    <t>1689.2</t>
  </si>
  <si>
    <t>Clark Canyon Reservoir</t>
  </si>
  <si>
    <t>10020001002788</t>
  </si>
  <si>
    <t>31223</t>
  </si>
  <si>
    <t>10020001</t>
  </si>
  <si>
    <t>0.29</t>
  </si>
  <si>
    <t>10020001007</t>
  </si>
  <si>
    <t>32117</t>
  </si>
  <si>
    <t>FRESNO</t>
  </si>
  <si>
    <t>MT00570</t>
  </si>
  <si>
    <t>20.262</t>
  </si>
  <si>
    <t>783.3</t>
  </si>
  <si>
    <t>Fresno Reservoir</t>
  </si>
  <si>
    <t>10050002001444</t>
  </si>
  <si>
    <t>31047</t>
  </si>
  <si>
    <t>10050002</t>
  </si>
  <si>
    <t>0.38</t>
  </si>
  <si>
    <t>10050002018</t>
  </si>
  <si>
    <t>31931</t>
  </si>
  <si>
    <t>GIBSON</t>
  </si>
  <si>
    <t>MT00571</t>
  </si>
  <si>
    <t>5.222</t>
  </si>
  <si>
    <t>4725</t>
  </si>
  <si>
    <t>Gibson Reservoir</t>
  </si>
  <si>
    <t>10030104003062</t>
  </si>
  <si>
    <t>31001</t>
  </si>
  <si>
    <t>10030104</t>
  </si>
  <si>
    <t>1.48</t>
  </si>
  <si>
    <t>10030104022</t>
  </si>
  <si>
    <t>31884</t>
  </si>
  <si>
    <t>LAKE SHERBURNE</t>
  </si>
  <si>
    <t>MT00572</t>
  </si>
  <si>
    <t>5.66</t>
  </si>
  <si>
    <t>1459.4</t>
  </si>
  <si>
    <t>Lake Sherburne</t>
  </si>
  <si>
    <t>10010002000825</t>
  </si>
  <si>
    <t>31042</t>
  </si>
  <si>
    <t>10010002</t>
  </si>
  <si>
    <t>0.36</t>
  </si>
  <si>
    <t>10010002020</t>
  </si>
  <si>
    <t>31906</t>
  </si>
  <si>
    <t>LOWER TWO MEDICINE</t>
  </si>
  <si>
    <t>LOWER TWO MEDICINE LAKE</t>
  </si>
  <si>
    <t>MT00573</t>
  </si>
  <si>
    <t>2.909</t>
  </si>
  <si>
    <t>1488</t>
  </si>
  <si>
    <t>Lower Two Medicine Reservoir</t>
  </si>
  <si>
    <t>10030201001454</t>
  </si>
  <si>
    <t>31278</t>
  </si>
  <si>
    <t>10030201</t>
  </si>
  <si>
    <t>10030201019</t>
  </si>
  <si>
    <t>32165</t>
  </si>
  <si>
    <t>NELSON DIKE DA</t>
  </si>
  <si>
    <t>MT00574</t>
  </si>
  <si>
    <t>16.625</t>
  </si>
  <si>
    <t>677.3</t>
  </si>
  <si>
    <t>Nelson Reservoir</t>
  </si>
  <si>
    <t>10050014038822</t>
  </si>
  <si>
    <t>30494</t>
  </si>
  <si>
    <t>10050004</t>
  </si>
  <si>
    <t>10050004088</t>
  </si>
  <si>
    <t>31371</t>
  </si>
  <si>
    <t>PISHKUN DIKE 1</t>
  </si>
  <si>
    <t>MT00575</t>
  </si>
  <si>
    <t>6.145</t>
  </si>
  <si>
    <t>4370</t>
  </si>
  <si>
    <t>Pishkun Reservoir</t>
  </si>
  <si>
    <t>10030104003016</t>
  </si>
  <si>
    <t>YELLOWTAIL</t>
  </si>
  <si>
    <t>MT00576</t>
  </si>
  <si>
    <t>40.429</t>
  </si>
  <si>
    <t>3640</t>
  </si>
  <si>
    <t>Bighorn Lake</t>
  </si>
  <si>
    <t>10080010001617</t>
  </si>
  <si>
    <t>33827</t>
  </si>
  <si>
    <t>10080010</t>
  </si>
  <si>
    <t>0.4</t>
  </si>
  <si>
    <t>10080010082</t>
  </si>
  <si>
    <t>34727</t>
  </si>
  <si>
    <t>WILLOW CREEK BOR MT</t>
  </si>
  <si>
    <t>MT00577</t>
  </si>
  <si>
    <t>5.355</t>
  </si>
  <si>
    <t>Willow Creek Reservoir</t>
  </si>
  <si>
    <t>10030104003121</t>
  </si>
  <si>
    <t>29432</t>
  </si>
  <si>
    <t>0.35</t>
  </si>
  <si>
    <t>10030104043</t>
  </si>
  <si>
    <t>30304</t>
  </si>
  <si>
    <t>TIBER</t>
  </si>
  <si>
    <t>MT00579</t>
  </si>
  <si>
    <t>50.729</t>
  </si>
  <si>
    <t>908.9</t>
  </si>
  <si>
    <t>Lake Elwell</t>
  </si>
  <si>
    <t>10030203002423</t>
  </si>
  <si>
    <t>31038</t>
  </si>
  <si>
    <t>10030203</t>
  </si>
  <si>
    <t>0.88</t>
  </si>
  <si>
    <t>10030203038</t>
  </si>
  <si>
    <t>31922</t>
  </si>
  <si>
    <t>SWIFT (PONDERA)</t>
  </si>
  <si>
    <t>MT00581</t>
  </si>
  <si>
    <t>1.822</t>
  </si>
  <si>
    <t>1488.6</t>
  </si>
  <si>
    <t>Swift Reservoir</t>
  </si>
  <si>
    <t>10030201001879</t>
  </si>
  <si>
    <t>31004</t>
  </si>
  <si>
    <t>0.24</t>
  </si>
  <si>
    <t>10030201076</t>
  </si>
  <si>
    <t>31891</t>
  </si>
  <si>
    <t>TABOR</t>
  </si>
  <si>
    <t>SAINT MARY S LAKE</t>
  </si>
  <si>
    <t>MT00588</t>
  </si>
  <si>
    <t>1.101</t>
  </si>
  <si>
    <t>Saint Marys Lake</t>
  </si>
  <si>
    <t>17010212002634</t>
  </si>
  <si>
    <t>46546</t>
  </si>
  <si>
    <t>17010212</t>
  </si>
  <si>
    <t>17010212029</t>
  </si>
  <si>
    <t>47666</t>
  </si>
  <si>
    <t>MISSION</t>
  </si>
  <si>
    <t>MISSION LAKE, MISSION RES</t>
  </si>
  <si>
    <t>MT00589</t>
  </si>
  <si>
    <t>1.107</t>
  </si>
  <si>
    <t>Mission Reservoir</t>
  </si>
  <si>
    <t>17010212002621</t>
  </si>
  <si>
    <t>NINEPIPE</t>
  </si>
  <si>
    <t>NINEPIPE RES</t>
  </si>
  <si>
    <t>MT00591</t>
  </si>
  <si>
    <t>PABLO</t>
  </si>
  <si>
    <t>PABLO RES</t>
  </si>
  <si>
    <t>MT00592</t>
  </si>
  <si>
    <t>6.625</t>
  </si>
  <si>
    <t>Pablo Reservoir</t>
  </si>
  <si>
    <t>17010212296087</t>
  </si>
  <si>
    <t>CROW</t>
  </si>
  <si>
    <t>LOWER CROW RES</t>
  </si>
  <si>
    <t>MT00593</t>
  </si>
  <si>
    <t>1.149</t>
  </si>
  <si>
    <t>Crow Reservoir</t>
  </si>
  <si>
    <t>17010212002572</t>
  </si>
  <si>
    <t>46554</t>
  </si>
  <si>
    <t>17010212042</t>
  </si>
  <si>
    <t>47674</t>
  </si>
  <si>
    <t>KICKING HORSE</t>
  </si>
  <si>
    <t>KICKING HORSE RES</t>
  </si>
  <si>
    <t>MT00594</t>
  </si>
  <si>
    <t>2.673</t>
  </si>
  <si>
    <t>Kickinghorse Reservoir</t>
  </si>
  <si>
    <t>17010212002582</t>
  </si>
  <si>
    <t>56496</t>
  </si>
  <si>
    <t>17010212037</t>
  </si>
  <si>
    <t>57752</t>
  </si>
  <si>
    <t>LITTLE BITTERROOT</t>
  </si>
  <si>
    <t>LITTLE BITTERROOT LAKE, RES</t>
  </si>
  <si>
    <t>MT00598</t>
  </si>
  <si>
    <t>HUBBART</t>
  </si>
  <si>
    <t>HUBBERT RES</t>
  </si>
  <si>
    <t>MT00599</t>
  </si>
  <si>
    <t>1.941</t>
  </si>
  <si>
    <t>Hubbart Reservoir</t>
  </si>
  <si>
    <t>17010212002528</t>
  </si>
  <si>
    <t>56216</t>
  </si>
  <si>
    <t>17010212073</t>
  </si>
  <si>
    <t>57469</t>
  </si>
  <si>
    <t>UPPER DRY FORK</t>
  </si>
  <si>
    <t>UPPER DRY FORK RES</t>
  </si>
  <si>
    <t>MT00600</t>
  </si>
  <si>
    <t>LOWER DRY FORK</t>
  </si>
  <si>
    <t>LOWER DRY FORK RES, DRY FORK RES</t>
  </si>
  <si>
    <t>MT00601</t>
  </si>
  <si>
    <t>1.069</t>
  </si>
  <si>
    <t>Dry Fork Reservoir</t>
  </si>
  <si>
    <t>17010212002531</t>
  </si>
  <si>
    <t>46576</t>
  </si>
  <si>
    <t>17010212065</t>
  </si>
  <si>
    <t>47696</t>
  </si>
  <si>
    <t>HAILSTONE DAM</t>
  </si>
  <si>
    <t>MT00626</t>
  </si>
  <si>
    <t>HEWITT</t>
  </si>
  <si>
    <t>MT10005</t>
  </si>
  <si>
    <t>MT00640</t>
  </si>
  <si>
    <t>CREEDMAN COULEE DAM</t>
  </si>
  <si>
    <t>MT00642</t>
  </si>
  <si>
    <t>MEDICINE LAKE DAM NO. 4</t>
  </si>
  <si>
    <t>MT00645</t>
  </si>
  <si>
    <t>39.36</t>
  </si>
  <si>
    <t>589.2</t>
  </si>
  <si>
    <t>Medicine Lake</t>
  </si>
  <si>
    <t>10060006009501</t>
  </si>
  <si>
    <t>31187</t>
  </si>
  <si>
    <t>10060006</t>
  </si>
  <si>
    <t>0.43</t>
  </si>
  <si>
    <t>10060006016</t>
  </si>
  <si>
    <t>32075</t>
  </si>
  <si>
    <t>LIBBY</t>
  </si>
  <si>
    <t>LAKE KOOCANUSA</t>
  </si>
  <si>
    <t>MT00652</t>
  </si>
  <si>
    <t>116.909</t>
  </si>
  <si>
    <t>17010101212849</t>
  </si>
  <si>
    <t>56243</t>
  </si>
  <si>
    <t>17010101</t>
  </si>
  <si>
    <t>0.95</t>
  </si>
  <si>
    <t>17010101108</t>
  </si>
  <si>
    <t>57496</t>
  </si>
  <si>
    <t>TRIPLE CROSSING</t>
  </si>
  <si>
    <t>MT00689</t>
  </si>
  <si>
    <t>1.597</t>
  </si>
  <si>
    <t>734.6</t>
  </si>
  <si>
    <t>Triple Crossing Reservoir</t>
  </si>
  <si>
    <t>10050012001301</t>
  </si>
  <si>
    <t>30647</t>
  </si>
  <si>
    <t>10050012</t>
  </si>
  <si>
    <t>0.41</t>
  </si>
  <si>
    <t>10050012034</t>
  </si>
  <si>
    <t>31525</t>
  </si>
  <si>
    <t>HELENA VALLEY</t>
  </si>
  <si>
    <t>MT00743</t>
  </si>
  <si>
    <t>2.284</t>
  </si>
  <si>
    <t>1164.6</t>
  </si>
  <si>
    <t>Helena Valley Reservoir</t>
  </si>
  <si>
    <t>10030101004533</t>
  </si>
  <si>
    <t>WILLOW CREEK BOR MT - DIKE 5</t>
  </si>
  <si>
    <t>MT00749</t>
  </si>
  <si>
    <t>EARTHQUAKE LAKE</t>
  </si>
  <si>
    <t>MT00882</t>
  </si>
  <si>
    <t>2.486</t>
  </si>
  <si>
    <t>1947.1</t>
  </si>
  <si>
    <t>Earthquake Lake</t>
  </si>
  <si>
    <t>10020007003286</t>
  </si>
  <si>
    <t>29009</t>
  </si>
  <si>
    <t>1.29</t>
  </si>
  <si>
    <t>10020007055</t>
  </si>
  <si>
    <t>29878</t>
  </si>
  <si>
    <t>LIMA</t>
  </si>
  <si>
    <t>MT00905</t>
  </si>
  <si>
    <t>17.695</t>
  </si>
  <si>
    <t>Lima Reservoir</t>
  </si>
  <si>
    <t>10020001002803</t>
  </si>
  <si>
    <t>31231</t>
  </si>
  <si>
    <t>0.64</t>
  </si>
  <si>
    <t>10020001113</t>
  </si>
  <si>
    <t>32118</t>
  </si>
  <si>
    <t>WILLOW CREEK</t>
  </si>
  <si>
    <t>LODGE GRASS RES, WILLOW CREEK RES</t>
  </si>
  <si>
    <t>MT00963</t>
  </si>
  <si>
    <t>LAKE FRANCES EAST DAM</t>
  </si>
  <si>
    <t>MT01125</t>
  </si>
  <si>
    <t>21.253</t>
  </si>
  <si>
    <t>1161.6</t>
  </si>
  <si>
    <t>Lake Frances</t>
  </si>
  <si>
    <t>10030203002378</t>
  </si>
  <si>
    <t>FOUR HORNS</t>
  </si>
  <si>
    <t>MT01138</t>
  </si>
  <si>
    <t>2.91</t>
  </si>
  <si>
    <t>1253</t>
  </si>
  <si>
    <t>Four Horns Lake</t>
  </si>
  <si>
    <t>10030201001687</t>
  </si>
  <si>
    <t>31011</t>
  </si>
  <si>
    <t>0.32</t>
  </si>
  <si>
    <t>10030201060</t>
  </si>
  <si>
    <t>31894</t>
  </si>
  <si>
    <t>ASHLEY</t>
  </si>
  <si>
    <t>MT01163</t>
  </si>
  <si>
    <t>11.543</t>
  </si>
  <si>
    <t>Ashley Lake</t>
  </si>
  <si>
    <t>17010208000711</t>
  </si>
  <si>
    <t>VESETH RESERVOIR</t>
  </si>
  <si>
    <t>MT01329</t>
  </si>
  <si>
    <t>1.62</t>
  </si>
  <si>
    <t>822.7</t>
  </si>
  <si>
    <t>Veseth Reservoir</t>
  </si>
  <si>
    <t>10050014001539</t>
  </si>
  <si>
    <t>EUREKA RESERVOIR DAM</t>
  </si>
  <si>
    <t>MT01354</t>
  </si>
  <si>
    <t>1.7</t>
  </si>
  <si>
    <t>1257.6</t>
  </si>
  <si>
    <t>Eureka Reservoir</t>
  </si>
  <si>
    <t>10030205001134</t>
  </si>
  <si>
    <t>31003</t>
  </si>
  <si>
    <t>10030205</t>
  </si>
  <si>
    <t>0.26</t>
  </si>
  <si>
    <t>10030205043</t>
  </si>
  <si>
    <t>31887</t>
  </si>
  <si>
    <t>BYNUM RESERVOIR DAM</t>
  </si>
  <si>
    <t>MT01356</t>
  </si>
  <si>
    <t>11.409</t>
  </si>
  <si>
    <t>Bynum Reservoir</t>
  </si>
  <si>
    <t>10030205001074</t>
  </si>
  <si>
    <t>WARM SPRINGS TAILING DAM #1</t>
  </si>
  <si>
    <t>MT01400</t>
  </si>
  <si>
    <t>1.182</t>
  </si>
  <si>
    <t>1469.1</t>
  </si>
  <si>
    <t>17010201245995</t>
  </si>
  <si>
    <t>45757</t>
  </si>
  <si>
    <t>17010201</t>
  </si>
  <si>
    <t>17010201050</t>
  </si>
  <si>
    <t>46874</t>
  </si>
  <si>
    <t>LAKE FRANCES NORTH DAM</t>
  </si>
  <si>
    <t>MT01484</t>
  </si>
  <si>
    <t>NEWLAN CREEK DAM</t>
  </si>
  <si>
    <t>MT01596</t>
  </si>
  <si>
    <t>1.072</t>
  </si>
  <si>
    <t>Newlan Creek Reservoir</t>
  </si>
  <si>
    <t>10030103006101</t>
  </si>
  <si>
    <t>29381</t>
  </si>
  <si>
    <t>10030103</t>
  </si>
  <si>
    <t>0.42</t>
  </si>
  <si>
    <t>10030103068</t>
  </si>
  <si>
    <t>30252</t>
  </si>
  <si>
    <t>LAKE MASON</t>
  </si>
  <si>
    <t>MT02738</t>
  </si>
  <si>
    <t>3.741</t>
  </si>
  <si>
    <t>Lake Mason</t>
  </si>
  <si>
    <t>10040202001679</t>
  </si>
  <si>
    <t>30269</t>
  </si>
  <si>
    <t>10040202</t>
  </si>
  <si>
    <t>10040202031</t>
  </si>
  <si>
    <t>31144</t>
  </si>
  <si>
    <t>MEDICINE LAKE REFUGE #11</t>
  </si>
  <si>
    <t>MT03098</t>
  </si>
  <si>
    <t>1.196</t>
  </si>
  <si>
    <t>30941</t>
  </si>
  <si>
    <t>10060006020</t>
  </si>
  <si>
    <t>31823</t>
  </si>
  <si>
    <t>MEDICINE LAKE DAM NO. 12</t>
  </si>
  <si>
    <t>MT03099</t>
  </si>
  <si>
    <t>1.291</t>
  </si>
  <si>
    <t>592.8</t>
  </si>
  <si>
    <t>10060006001360</t>
  </si>
  <si>
    <t>FRAZER LAKE DAM EAST</t>
  </si>
  <si>
    <t>MT03155</t>
  </si>
  <si>
    <t>1.253</t>
  </si>
  <si>
    <t>630.9</t>
  </si>
  <si>
    <t>Frazer Lake</t>
  </si>
  <si>
    <t>10060001001288</t>
  </si>
  <si>
    <t>BOBS MUD LAKE</t>
  </si>
  <si>
    <t>MT03431</t>
  </si>
  <si>
    <t>1.985</t>
  </si>
  <si>
    <t>Mud Lake</t>
  </si>
  <si>
    <t>10050004017428</t>
  </si>
  <si>
    <t>HOMESTEAD DAM</t>
  </si>
  <si>
    <t>MT03473</t>
  </si>
  <si>
    <t>4.79</t>
  </si>
  <si>
    <t>Homestead Lake</t>
  </si>
  <si>
    <t>10060006009822</t>
  </si>
  <si>
    <t>31189</t>
  </si>
  <si>
    <t>0.34</t>
  </si>
  <si>
    <t>10060006012</t>
  </si>
  <si>
    <t>32077</t>
  </si>
  <si>
    <t>LAKE HELENA</t>
  </si>
  <si>
    <t>RON S BAAAAATH</t>
  </si>
  <si>
    <t>MT03748</t>
  </si>
  <si>
    <t>8.413</t>
  </si>
  <si>
    <t>Lake Helena</t>
  </si>
  <si>
    <t>10030101004529</t>
  </si>
  <si>
    <t>31166</t>
  </si>
  <si>
    <t>0.51</t>
  </si>
  <si>
    <t>10030101040</t>
  </si>
  <si>
    <t>32054</t>
  </si>
  <si>
    <t>SILVER LAKE EAST DAM</t>
  </si>
  <si>
    <t>MT03752</t>
  </si>
  <si>
    <t>1.217</t>
  </si>
  <si>
    <t>1961.1</t>
  </si>
  <si>
    <t>Silver Lake</t>
  </si>
  <si>
    <t>17010202165384</t>
  </si>
  <si>
    <t>45754</t>
  </si>
  <si>
    <t>17010201047</t>
  </si>
  <si>
    <t>46871</t>
  </si>
  <si>
    <t>GLEN LAKE</t>
  </si>
  <si>
    <t>MT03756</t>
  </si>
  <si>
    <t>1.219</t>
  </si>
  <si>
    <t>Glen Lake</t>
  </si>
  <si>
    <t>17010101002166</t>
  </si>
  <si>
    <t>DRY FORK</t>
  </si>
  <si>
    <t>MT03780</t>
  </si>
  <si>
    <t>HEWITT DAM</t>
  </si>
  <si>
    <t>TABOR NORTH DIKE</t>
  </si>
  <si>
    <t>MT82910</t>
  </si>
  <si>
    <t>HELENA VALLEY DIKE</t>
  </si>
  <si>
    <t>MT82920</t>
  </si>
  <si>
    <t>NELSON DIKE B</t>
  </si>
  <si>
    <t>MT82922</t>
  </si>
  <si>
    <t>PISHKUN DIKE 2</t>
  </si>
  <si>
    <t>MT82925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</si>
</sst>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Font="1" applyFill="1"/>
    <xf numFmtId="0" fontId="3" fillId="0" borderId="0" xfId="0" applyFont="1" applyFill="1"/>
    <xf numFmtId="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5"/>
  <sheetViews>
    <sheetView tabSelected="1" workbookViewId="0">
      <selection sqref="A1:XFD1048576"/>
    </sheetView>
  </sheetViews>
  <sheetFormatPr defaultRowHeight="15" x14ac:dyDescent="0.25"/>
  <sheetData>
    <row r="1" spans="1:99" s="2" customFormat="1" ht="17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  <c r="BV1" s="2" t="s">
        <v>72</v>
      </c>
      <c r="BW1" s="2" t="s">
        <v>73</v>
      </c>
      <c r="BX1" s="2" t="s">
        <v>74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 t="s">
        <v>81</v>
      </c>
      <c r="CF1" s="2" t="s">
        <v>82</v>
      </c>
      <c r="CG1" s="2" t="s">
        <v>83</v>
      </c>
      <c r="CH1" s="2" t="s">
        <v>84</v>
      </c>
      <c r="CI1" s="2" t="s">
        <v>85</v>
      </c>
      <c r="CJ1" s="2" t="s">
        <v>86</v>
      </c>
      <c r="CK1" s="2" t="s">
        <v>87</v>
      </c>
      <c r="CL1" s="2" t="s">
        <v>88</v>
      </c>
      <c r="CM1" s="2" t="s">
        <v>89</v>
      </c>
      <c r="CN1" s="2" t="s">
        <v>90</v>
      </c>
      <c r="CO1" s="2" t="s">
        <v>91</v>
      </c>
      <c r="CP1" s="2" t="s">
        <v>92</v>
      </c>
      <c r="CQ1" s="2" t="s">
        <v>93</v>
      </c>
      <c r="CR1" s="2" t="s">
        <v>94</v>
      </c>
      <c r="CS1" s="2" t="s">
        <v>95</v>
      </c>
      <c r="CT1" s="2" t="s">
        <v>96</v>
      </c>
      <c r="CU1" s="2" t="s">
        <v>97</v>
      </c>
    </row>
    <row r="2" spans="1:99" s="2" customFormat="1" ht="18.75" x14ac:dyDescent="0.35">
      <c r="E2" s="2" t="s">
        <v>98</v>
      </c>
      <c r="F2" s="2" t="s">
        <v>99</v>
      </c>
      <c r="G2" s="2" t="s">
        <v>99</v>
      </c>
      <c r="H2" s="3" t="s">
        <v>100</v>
      </c>
      <c r="I2" s="3" t="s">
        <v>101</v>
      </c>
      <c r="J2" s="3" t="s">
        <v>101</v>
      </c>
      <c r="K2" s="3" t="s">
        <v>101</v>
      </c>
      <c r="L2" s="2" t="s">
        <v>102</v>
      </c>
      <c r="M2" s="2" t="s">
        <v>103</v>
      </c>
      <c r="N2" s="2" t="s">
        <v>104</v>
      </c>
      <c r="O2" s="2" t="s">
        <v>105</v>
      </c>
      <c r="P2" s="2" t="s">
        <v>106</v>
      </c>
      <c r="Q2" s="2" t="s">
        <v>107</v>
      </c>
      <c r="R2" s="2" t="s">
        <v>108</v>
      </c>
      <c r="S2" s="2" t="s">
        <v>109</v>
      </c>
      <c r="T2" s="2" t="s">
        <v>110</v>
      </c>
      <c r="U2" s="2" t="s">
        <v>111</v>
      </c>
      <c r="V2" s="2" t="s">
        <v>112</v>
      </c>
      <c r="W2" s="2" t="s">
        <v>113</v>
      </c>
      <c r="X2" s="2" t="s">
        <v>114</v>
      </c>
      <c r="Y2" s="2" t="s">
        <v>115</v>
      </c>
      <c r="Z2" s="2" t="s">
        <v>116</v>
      </c>
      <c r="AA2" s="2" t="s">
        <v>117</v>
      </c>
      <c r="AB2" s="2" t="s">
        <v>118</v>
      </c>
      <c r="AC2" s="2" t="s">
        <v>119</v>
      </c>
      <c r="AD2" s="2" t="s">
        <v>120</v>
      </c>
      <c r="AE2" s="2" t="s">
        <v>121</v>
      </c>
      <c r="AF2" s="2" t="s">
        <v>122</v>
      </c>
      <c r="AG2" s="2" t="s">
        <v>123</v>
      </c>
      <c r="AH2" s="4" t="s">
        <v>124</v>
      </c>
      <c r="AI2" s="4" t="s">
        <v>125</v>
      </c>
      <c r="AJ2" s="4" t="s">
        <v>126</v>
      </c>
      <c r="AK2" s="4" t="s">
        <v>127</v>
      </c>
      <c r="AL2" s="2" t="s">
        <v>128</v>
      </c>
      <c r="AM2" s="2" t="s">
        <v>129</v>
      </c>
      <c r="AN2" s="2" t="s">
        <v>38</v>
      </c>
      <c r="AO2" s="2" t="s">
        <v>39</v>
      </c>
      <c r="AP2" s="2" t="s">
        <v>40</v>
      </c>
      <c r="AQ2" s="2" t="s">
        <v>41</v>
      </c>
      <c r="AR2" s="2" t="s">
        <v>42</v>
      </c>
      <c r="AS2" s="2" t="s">
        <v>43</v>
      </c>
      <c r="AT2" s="2" t="s">
        <v>44</v>
      </c>
      <c r="AU2" s="2" t="s">
        <v>45</v>
      </c>
      <c r="AV2" s="2" t="s">
        <v>46</v>
      </c>
      <c r="AW2" s="2" t="s">
        <v>47</v>
      </c>
      <c r="AX2" s="2" t="s">
        <v>48</v>
      </c>
      <c r="AY2" s="2" t="s">
        <v>49</v>
      </c>
      <c r="AZ2" s="2" t="s">
        <v>50</v>
      </c>
      <c r="BA2" s="2" t="s">
        <v>51</v>
      </c>
      <c r="BB2" s="2" t="s">
        <v>52</v>
      </c>
      <c r="BC2" s="2" t="s">
        <v>53</v>
      </c>
      <c r="BD2" s="2" t="s">
        <v>54</v>
      </c>
      <c r="BE2" s="2" t="s">
        <v>55</v>
      </c>
      <c r="BF2" s="2" t="s">
        <v>56</v>
      </c>
      <c r="BG2" s="2" t="s">
        <v>57</v>
      </c>
      <c r="BH2" s="2" t="s">
        <v>58</v>
      </c>
      <c r="BI2" s="2" t="s">
        <v>59</v>
      </c>
      <c r="BJ2" s="2" t="s">
        <v>60</v>
      </c>
      <c r="BK2" s="2" t="s">
        <v>61</v>
      </c>
      <c r="BL2" s="2" t="s">
        <v>62</v>
      </c>
      <c r="BM2" s="2" t="s">
        <v>63</v>
      </c>
      <c r="BN2" s="2" t="s">
        <v>64</v>
      </c>
      <c r="BO2" s="2" t="s">
        <v>65</v>
      </c>
      <c r="BP2" s="2" t="s">
        <v>66</v>
      </c>
      <c r="BQ2" s="2" t="s">
        <v>67</v>
      </c>
      <c r="BR2" s="2" t="s">
        <v>68</v>
      </c>
      <c r="BS2" s="2" t="s">
        <v>69</v>
      </c>
      <c r="BT2" s="2" t="s">
        <v>70</v>
      </c>
      <c r="BU2" s="2" t="s">
        <v>71</v>
      </c>
      <c r="BV2" s="2" t="s">
        <v>72</v>
      </c>
      <c r="BW2" s="2" t="s">
        <v>73</v>
      </c>
      <c r="BX2" s="2" t="s">
        <v>74</v>
      </c>
      <c r="BY2" s="2" t="s">
        <v>75</v>
      </c>
      <c r="BZ2" s="2" t="s">
        <v>76</v>
      </c>
      <c r="CA2" s="2" t="s">
        <v>77</v>
      </c>
      <c r="CB2" s="2" t="s">
        <v>78</v>
      </c>
      <c r="CC2" s="2" t="s">
        <v>79</v>
      </c>
      <c r="CD2" s="2" t="s">
        <v>80</v>
      </c>
      <c r="CE2" s="2" t="s">
        <v>81</v>
      </c>
      <c r="CF2" s="2" t="s">
        <v>82</v>
      </c>
      <c r="CG2" s="2" t="s">
        <v>83</v>
      </c>
      <c r="CH2" s="2" t="s">
        <v>84</v>
      </c>
      <c r="CI2" s="2" t="s">
        <v>85</v>
      </c>
      <c r="CJ2" s="2" t="s">
        <v>86</v>
      </c>
      <c r="CK2" s="2" t="s">
        <v>87</v>
      </c>
      <c r="CL2" s="2" t="s">
        <v>88</v>
      </c>
      <c r="CM2" s="2" t="s">
        <v>89</v>
      </c>
      <c r="CN2" s="2" t="s">
        <v>90</v>
      </c>
      <c r="CO2" s="2" t="s">
        <v>91</v>
      </c>
      <c r="CP2" s="2" t="s">
        <v>92</v>
      </c>
      <c r="CQ2" s="2" t="s">
        <v>93</v>
      </c>
      <c r="CR2" s="2" t="s">
        <v>94</v>
      </c>
      <c r="CS2" s="2" t="s">
        <v>95</v>
      </c>
      <c r="CT2" s="2" t="s">
        <v>96</v>
      </c>
      <c r="CU2" s="2" t="s">
        <v>130</v>
      </c>
    </row>
    <row r="3" spans="1:99" s="2" customFormat="1" x14ac:dyDescent="0.25">
      <c r="A3" s="2" t="s">
        <v>131</v>
      </c>
      <c r="C3" s="2" t="s">
        <v>132</v>
      </c>
      <c r="D3" s="2">
        <v>1935</v>
      </c>
      <c r="E3" s="2">
        <f t="shared" ref="E3:E66" si="0">2015-D3</f>
        <v>80</v>
      </c>
      <c r="F3" s="2">
        <v>14</v>
      </c>
      <c r="G3" s="2">
        <v>14</v>
      </c>
      <c r="H3" s="2">
        <v>0</v>
      </c>
      <c r="I3" s="2">
        <v>5143</v>
      </c>
      <c r="J3" s="2">
        <v>1874</v>
      </c>
      <c r="K3" s="2">
        <v>5143</v>
      </c>
      <c r="L3" s="2">
        <f t="shared" ref="L3:L66" si="1">K3*43559.9</f>
        <v>224028565.70000002</v>
      </c>
      <c r="M3" s="2">
        <v>500</v>
      </c>
      <c r="N3" s="2">
        <f t="shared" ref="N3:N66" si="2">M3*43560</f>
        <v>21780000</v>
      </c>
      <c r="O3" s="2">
        <f t="shared" ref="O3:O66" si="3">M3*0.0015625</f>
        <v>0.78125</v>
      </c>
      <c r="P3" s="2">
        <f t="shared" ref="P3:P66" si="4">M3*4046.86</f>
        <v>2023430</v>
      </c>
      <c r="Q3" s="2">
        <f t="shared" ref="Q3:Q66" si="5">M3*0.00404686</f>
        <v>2.0234300000000003</v>
      </c>
      <c r="R3" s="2">
        <v>0</v>
      </c>
      <c r="S3" s="2">
        <f t="shared" ref="S3:S66" si="6">R3*2.58999</f>
        <v>0</v>
      </c>
      <c r="T3" s="2">
        <f t="shared" ref="T3:T66" si="7">R3*640</f>
        <v>0</v>
      </c>
      <c r="U3" s="2">
        <f t="shared" ref="U3:U66" si="8">R3*27880000</f>
        <v>0</v>
      </c>
      <c r="V3" s="2">
        <v>61009.806511000003</v>
      </c>
      <c r="W3" s="2">
        <f t="shared" ref="W3:W66" si="9">V3*0.0003048</f>
        <v>18.595789024552801</v>
      </c>
      <c r="X3" s="2">
        <f t="shared" ref="X3:X66" si="10">V3*0.000189394</f>
        <v>11.554891294344335</v>
      </c>
      <c r="Y3" s="2">
        <f t="shared" ref="Y3:Y66" si="11">X3/(2*(SQRT(3.1416*O3)))</f>
        <v>3.6877834343867124</v>
      </c>
      <c r="Z3" s="2">
        <f t="shared" ref="Z3:Z66" si="12">L3/N3</f>
        <v>10.285976386593205</v>
      </c>
      <c r="AA3" s="2">
        <f t="shared" ref="AA3:AA66" si="13">W3/AK3</f>
        <v>8.0447566542316746</v>
      </c>
      <c r="AB3" s="2">
        <f t="shared" ref="AB3:AB66" si="14">3*Z3/AC3</f>
        <v>2.2041377971271152</v>
      </c>
      <c r="AC3" s="2">
        <v>14</v>
      </c>
      <c r="AD3" s="2">
        <f t="shared" ref="AD3:AD66" si="15">Z3/AC3</f>
        <v>0.73471259904237185</v>
      </c>
      <c r="AE3" s="2" t="s">
        <v>133</v>
      </c>
      <c r="AF3" s="2">
        <f t="shared" ref="AF3:AF66" si="16">T3/M3</f>
        <v>0</v>
      </c>
      <c r="AG3" s="2">
        <f t="shared" ref="AG3:AG66" si="17">50*Z3*SQRT(3.1416)*(SQRT(N3))^-1</f>
        <v>0.19532688930968106</v>
      </c>
      <c r="AH3" s="2">
        <f t="shared" ref="AH3:AH66" si="18">P3/AJ3</f>
        <v>0.87535957390027763</v>
      </c>
      <c r="AI3" s="2">
        <f t="shared" ref="AI3:AI66" si="19">J3*43559.9</f>
        <v>81631252.600000009</v>
      </c>
      <c r="AJ3" s="2">
        <f t="shared" ref="AJ3:AJ66" si="20">J3*1233.48</f>
        <v>2311541.52</v>
      </c>
      <c r="AK3" s="2">
        <f t="shared" ref="AK3:AK66" si="21">AJ3/10^6</f>
        <v>2.31154152</v>
      </c>
      <c r="AL3" s="2" t="s">
        <v>134</v>
      </c>
      <c r="AM3" s="2" t="s">
        <v>135</v>
      </c>
      <c r="AN3" s="2" t="s">
        <v>136</v>
      </c>
      <c r="AO3" s="2" t="s">
        <v>137</v>
      </c>
      <c r="AP3" s="2" t="s">
        <v>133</v>
      </c>
      <c r="AQ3" s="2" t="s">
        <v>133</v>
      </c>
      <c r="AR3" s="2" t="s">
        <v>133</v>
      </c>
      <c r="AS3" s="2">
        <v>0</v>
      </c>
      <c r="AT3" s="2" t="s">
        <v>133</v>
      </c>
      <c r="AU3" s="2" t="s">
        <v>133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 t="s">
        <v>138</v>
      </c>
    </row>
    <row r="4" spans="1:99" s="2" customFormat="1" x14ac:dyDescent="0.25">
      <c r="A4" s="2" t="s">
        <v>139</v>
      </c>
      <c r="C4" s="2" t="s">
        <v>140</v>
      </c>
      <c r="D4" s="2">
        <v>1934</v>
      </c>
      <c r="E4" s="2">
        <f t="shared" si="0"/>
        <v>81</v>
      </c>
      <c r="F4" s="2">
        <v>23</v>
      </c>
      <c r="G4" s="2">
        <v>23</v>
      </c>
      <c r="H4" s="2">
        <v>0</v>
      </c>
      <c r="I4" s="2">
        <v>5600</v>
      </c>
      <c r="J4" s="2">
        <v>5600</v>
      </c>
      <c r="K4" s="2">
        <v>5600</v>
      </c>
      <c r="L4" s="2">
        <f t="shared" si="1"/>
        <v>243935440</v>
      </c>
      <c r="M4" s="2">
        <v>1080.8800000000001</v>
      </c>
      <c r="N4" s="2">
        <f t="shared" si="2"/>
        <v>47083132.800000004</v>
      </c>
      <c r="O4" s="2">
        <f t="shared" si="3"/>
        <v>1.6888750000000003</v>
      </c>
      <c r="P4" s="2">
        <f t="shared" si="4"/>
        <v>4374170.0368000008</v>
      </c>
      <c r="Q4" s="2">
        <f t="shared" si="5"/>
        <v>4.3741700368000007</v>
      </c>
      <c r="R4" s="2">
        <v>0</v>
      </c>
      <c r="S4" s="2">
        <f t="shared" si="6"/>
        <v>0</v>
      </c>
      <c r="T4" s="2">
        <f t="shared" si="7"/>
        <v>0</v>
      </c>
      <c r="U4" s="2">
        <f t="shared" si="8"/>
        <v>0</v>
      </c>
      <c r="V4" s="2">
        <v>106623.71967000001</v>
      </c>
      <c r="W4" s="2">
        <f t="shared" si="9"/>
        <v>32.498909755416001</v>
      </c>
      <c r="X4" s="2">
        <f t="shared" si="10"/>
        <v>20.193892763179981</v>
      </c>
      <c r="Y4" s="2">
        <f t="shared" si="11"/>
        <v>4.3834479334949616</v>
      </c>
      <c r="Z4" s="2">
        <f t="shared" si="12"/>
        <v>5.1809517653846511</v>
      </c>
      <c r="AA4" s="2">
        <f t="shared" si="13"/>
        <v>4.7048811022785708</v>
      </c>
      <c r="AB4" s="2">
        <f t="shared" si="14"/>
        <v>0.67577631722408493</v>
      </c>
      <c r="AC4" s="2">
        <v>23</v>
      </c>
      <c r="AD4" s="2">
        <f t="shared" si="15"/>
        <v>0.2252587724080283</v>
      </c>
      <c r="AE4" s="2">
        <v>1.9051</v>
      </c>
      <c r="AF4" s="2">
        <f t="shared" si="16"/>
        <v>0</v>
      </c>
      <c r="AG4" s="2">
        <f t="shared" si="17"/>
        <v>6.6914821142350256E-2</v>
      </c>
      <c r="AH4" s="2">
        <f t="shared" si="18"/>
        <v>0.63325047206741447</v>
      </c>
      <c r="AI4" s="2">
        <f t="shared" si="19"/>
        <v>243935440</v>
      </c>
      <c r="AJ4" s="2">
        <f t="shared" si="20"/>
        <v>6907488</v>
      </c>
      <c r="AK4" s="2">
        <f t="shared" si="21"/>
        <v>6.9074879999999999</v>
      </c>
      <c r="AL4" s="2" t="s">
        <v>141</v>
      </c>
      <c r="AM4" s="2" t="s">
        <v>142</v>
      </c>
      <c r="AN4" s="2" t="s">
        <v>143</v>
      </c>
      <c r="AO4" s="2" t="s">
        <v>144</v>
      </c>
      <c r="AP4" s="2" t="s">
        <v>145</v>
      </c>
      <c r="AQ4" s="2" t="s">
        <v>146</v>
      </c>
      <c r="AR4" s="2" t="s">
        <v>147</v>
      </c>
      <c r="AS4" s="2">
        <v>1</v>
      </c>
      <c r="AT4" s="2" t="s">
        <v>148</v>
      </c>
      <c r="AU4" s="2" t="s">
        <v>149</v>
      </c>
      <c r="AV4" s="2">
        <v>5</v>
      </c>
      <c r="AW4" s="5">
        <v>84</v>
      </c>
      <c r="AX4" s="5">
        <v>15</v>
      </c>
      <c r="AY4" s="5">
        <v>1</v>
      </c>
      <c r="AZ4" s="5">
        <v>2.2000000000000002</v>
      </c>
      <c r="BA4" s="5">
        <v>5.9</v>
      </c>
      <c r="BB4" s="2">
        <v>0</v>
      </c>
      <c r="BC4" s="2">
        <v>0</v>
      </c>
      <c r="BD4" s="2">
        <v>0</v>
      </c>
      <c r="BE4" s="2">
        <v>0</v>
      </c>
      <c r="BF4" s="5">
        <v>0.1</v>
      </c>
      <c r="BG4" s="5">
        <v>0.1</v>
      </c>
      <c r="BH4" s="2">
        <v>0</v>
      </c>
      <c r="BI4" s="5">
        <v>3.5</v>
      </c>
      <c r="BJ4" s="5">
        <v>76.5</v>
      </c>
      <c r="BK4" s="2">
        <v>0</v>
      </c>
      <c r="BL4" s="5">
        <v>11.7</v>
      </c>
      <c r="BM4" s="2">
        <v>0</v>
      </c>
      <c r="BN4" s="5">
        <v>0.2</v>
      </c>
      <c r="BO4" s="5">
        <v>729</v>
      </c>
      <c r="BP4" s="5">
        <v>227</v>
      </c>
      <c r="BQ4" s="5">
        <v>4</v>
      </c>
      <c r="BR4" s="5">
        <v>1</v>
      </c>
      <c r="BS4" s="5">
        <v>0.18</v>
      </c>
      <c r="BT4" s="5">
        <v>0.06</v>
      </c>
      <c r="BU4" s="5">
        <v>866</v>
      </c>
      <c r="BV4" s="5">
        <v>4</v>
      </c>
      <c r="BW4" s="5">
        <v>0.21</v>
      </c>
      <c r="BX4" s="5">
        <v>3553</v>
      </c>
      <c r="BY4" s="5">
        <v>1588</v>
      </c>
      <c r="BZ4" s="5">
        <v>18</v>
      </c>
      <c r="CA4" s="5">
        <v>8</v>
      </c>
      <c r="CB4" s="5">
        <v>2.09</v>
      </c>
      <c r="CC4" s="5">
        <v>0.91</v>
      </c>
      <c r="CD4" s="5">
        <v>3</v>
      </c>
      <c r="CE4" s="5">
        <v>1</v>
      </c>
      <c r="CF4" s="5">
        <v>10</v>
      </c>
      <c r="CG4" s="5">
        <v>5</v>
      </c>
      <c r="CH4" s="5">
        <v>28</v>
      </c>
      <c r="CI4" s="2">
        <v>0</v>
      </c>
      <c r="CJ4" s="2">
        <v>0</v>
      </c>
      <c r="CK4" s="5">
        <v>1</v>
      </c>
      <c r="CL4" s="2">
        <v>0</v>
      </c>
      <c r="CM4" s="5">
        <v>4</v>
      </c>
      <c r="CN4" s="5">
        <v>3</v>
      </c>
      <c r="CO4" s="5">
        <v>51</v>
      </c>
      <c r="CP4" s="5">
        <v>89</v>
      </c>
      <c r="CQ4" s="5">
        <v>3</v>
      </c>
      <c r="CR4" s="5">
        <v>3</v>
      </c>
      <c r="CS4" s="5">
        <v>3.4979999999999997E-2</v>
      </c>
      <c r="CT4" s="5">
        <v>1.2189999999999999E-2</v>
      </c>
      <c r="CU4" s="2" t="s">
        <v>150</v>
      </c>
    </row>
    <row r="5" spans="1:99" s="2" customFormat="1" x14ac:dyDescent="0.25">
      <c r="A5" s="2" t="s">
        <v>151</v>
      </c>
      <c r="B5" s="2" t="s">
        <v>152</v>
      </c>
      <c r="C5" s="2" t="s">
        <v>153</v>
      </c>
      <c r="D5" s="2">
        <v>1912</v>
      </c>
      <c r="E5" s="2">
        <f t="shared" si="0"/>
        <v>103</v>
      </c>
      <c r="F5" s="2">
        <v>28.5</v>
      </c>
      <c r="G5" s="2">
        <v>30</v>
      </c>
      <c r="H5" s="2">
        <v>0</v>
      </c>
      <c r="I5" s="2">
        <v>7317</v>
      </c>
      <c r="J5" s="2">
        <v>7317</v>
      </c>
      <c r="K5" s="2">
        <v>7317</v>
      </c>
      <c r="L5" s="2">
        <f t="shared" si="1"/>
        <v>318727788.30000001</v>
      </c>
      <c r="M5" s="2">
        <v>571</v>
      </c>
      <c r="N5" s="2">
        <f t="shared" si="2"/>
        <v>24872760</v>
      </c>
      <c r="O5" s="2">
        <f t="shared" si="3"/>
        <v>0.89218750000000002</v>
      </c>
      <c r="P5" s="2">
        <f t="shared" si="4"/>
        <v>2310757.06</v>
      </c>
      <c r="Q5" s="2">
        <f t="shared" si="5"/>
        <v>2.3107570600000003</v>
      </c>
      <c r="R5" s="2">
        <v>0</v>
      </c>
      <c r="S5" s="2">
        <f t="shared" si="6"/>
        <v>0</v>
      </c>
      <c r="T5" s="2">
        <f t="shared" si="7"/>
        <v>0</v>
      </c>
      <c r="U5" s="2">
        <f t="shared" si="8"/>
        <v>0</v>
      </c>
      <c r="V5" s="2">
        <v>27432.778343999998</v>
      </c>
      <c r="W5" s="2">
        <f t="shared" si="9"/>
        <v>8.3615108392511992</v>
      </c>
      <c r="X5" s="2">
        <f t="shared" si="10"/>
        <v>5.195603621683536</v>
      </c>
      <c r="Y5" s="2">
        <f t="shared" si="11"/>
        <v>1.5516812201351939</v>
      </c>
      <c r="Z5" s="2">
        <f t="shared" si="12"/>
        <v>12.814331352853484</v>
      </c>
      <c r="AA5" s="2">
        <f t="shared" si="13"/>
        <v>0.92644488942673242</v>
      </c>
      <c r="AB5" s="2">
        <f t="shared" si="14"/>
        <v>1.348876984510893</v>
      </c>
      <c r="AC5" s="2">
        <v>28.5</v>
      </c>
      <c r="AD5" s="2">
        <f t="shared" si="15"/>
        <v>0.44962566150363104</v>
      </c>
      <c r="AE5" s="2" t="s">
        <v>133</v>
      </c>
      <c r="AF5" s="2">
        <f t="shared" si="16"/>
        <v>0</v>
      </c>
      <c r="AG5" s="2">
        <f t="shared" si="17"/>
        <v>0.22770858710945704</v>
      </c>
      <c r="AH5" s="2">
        <f t="shared" si="18"/>
        <v>0.25602897731045171</v>
      </c>
      <c r="AI5" s="2">
        <f t="shared" si="19"/>
        <v>318727788.30000001</v>
      </c>
      <c r="AJ5" s="2">
        <f t="shared" si="20"/>
        <v>9025373.1600000001</v>
      </c>
      <c r="AK5" s="2">
        <f t="shared" si="21"/>
        <v>9.0253731600000009</v>
      </c>
      <c r="AL5" s="2" t="s">
        <v>154</v>
      </c>
      <c r="AM5" s="2" t="s">
        <v>155</v>
      </c>
      <c r="AN5" s="2" t="s">
        <v>156</v>
      </c>
      <c r="AO5" s="2" t="s">
        <v>157</v>
      </c>
      <c r="AP5" s="2" t="s">
        <v>133</v>
      </c>
      <c r="AQ5" s="2" t="s">
        <v>133</v>
      </c>
      <c r="AR5" s="2" t="s">
        <v>133</v>
      </c>
      <c r="AS5" s="2">
        <v>0</v>
      </c>
      <c r="AT5" s="2" t="s">
        <v>133</v>
      </c>
      <c r="AU5" s="2" t="s">
        <v>133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0</v>
      </c>
      <c r="CT5" s="2">
        <v>0</v>
      </c>
      <c r="CU5" s="2" t="s">
        <v>138</v>
      </c>
    </row>
    <row r="6" spans="1:99" s="2" customFormat="1" x14ac:dyDescent="0.25">
      <c r="A6" s="2" t="s">
        <v>158</v>
      </c>
      <c r="B6" s="2" t="s">
        <v>159</v>
      </c>
      <c r="C6" s="2" t="s">
        <v>160</v>
      </c>
      <c r="D6" s="2">
        <v>1912</v>
      </c>
      <c r="E6" s="2">
        <f t="shared" si="0"/>
        <v>103</v>
      </c>
      <c r="F6" s="2">
        <v>16</v>
      </c>
      <c r="G6" s="2">
        <v>22</v>
      </c>
      <c r="H6" s="2">
        <v>0</v>
      </c>
      <c r="I6" s="2">
        <v>6236</v>
      </c>
      <c r="J6" s="2">
        <v>6236</v>
      </c>
      <c r="K6" s="2">
        <v>6236</v>
      </c>
      <c r="L6" s="2">
        <f t="shared" si="1"/>
        <v>271639536.40000004</v>
      </c>
      <c r="M6" s="2">
        <v>407</v>
      </c>
      <c r="N6" s="2">
        <f t="shared" si="2"/>
        <v>17728920</v>
      </c>
      <c r="O6" s="2">
        <f t="shared" si="3"/>
        <v>0.63593750000000004</v>
      </c>
      <c r="P6" s="2">
        <f t="shared" si="4"/>
        <v>1647072.02</v>
      </c>
      <c r="Q6" s="2">
        <f t="shared" si="5"/>
        <v>1.6470720200000002</v>
      </c>
      <c r="R6" s="2">
        <v>0</v>
      </c>
      <c r="S6" s="2">
        <f t="shared" si="6"/>
        <v>0</v>
      </c>
      <c r="T6" s="2">
        <f t="shared" si="7"/>
        <v>0</v>
      </c>
      <c r="U6" s="2">
        <f t="shared" si="8"/>
        <v>0</v>
      </c>
      <c r="V6" s="2">
        <v>29665.194416999999</v>
      </c>
      <c r="W6" s="2">
        <f t="shared" si="9"/>
        <v>9.0419512583015997</v>
      </c>
      <c r="X6" s="2">
        <f t="shared" si="10"/>
        <v>5.618409831413298</v>
      </c>
      <c r="Y6" s="2">
        <f t="shared" si="11"/>
        <v>1.9874708056869095</v>
      </c>
      <c r="Z6" s="2">
        <f t="shared" si="12"/>
        <v>15.321832147699919</v>
      </c>
      <c r="AA6" s="2">
        <f t="shared" si="13"/>
        <v>1.1755035444264108</v>
      </c>
      <c r="AB6" s="2">
        <f t="shared" si="14"/>
        <v>2.8728435276937345</v>
      </c>
      <c r="AC6" s="2">
        <v>16</v>
      </c>
      <c r="AD6" s="2">
        <f t="shared" si="15"/>
        <v>0.95761450923124491</v>
      </c>
      <c r="AE6" s="2" t="s">
        <v>133</v>
      </c>
      <c r="AF6" s="2">
        <f t="shared" si="16"/>
        <v>0</v>
      </c>
      <c r="AG6" s="2">
        <f t="shared" si="17"/>
        <v>0.32248907650333464</v>
      </c>
      <c r="AH6" s="2">
        <f t="shared" si="18"/>
        <v>0.21412844884094673</v>
      </c>
      <c r="AI6" s="2">
        <f t="shared" si="19"/>
        <v>271639536.40000004</v>
      </c>
      <c r="AJ6" s="2">
        <f t="shared" si="20"/>
        <v>7691981.2800000003</v>
      </c>
      <c r="AK6" s="2">
        <f t="shared" si="21"/>
        <v>7.6919812800000003</v>
      </c>
      <c r="AL6" s="2" t="s">
        <v>161</v>
      </c>
      <c r="AM6" s="2" t="s">
        <v>162</v>
      </c>
      <c r="AN6" s="2" t="s">
        <v>163</v>
      </c>
      <c r="AO6" s="2" t="s">
        <v>164</v>
      </c>
      <c r="AP6" s="2" t="s">
        <v>133</v>
      </c>
      <c r="AQ6" s="2" t="s">
        <v>133</v>
      </c>
      <c r="AR6" s="2" t="s">
        <v>133</v>
      </c>
      <c r="AS6" s="2">
        <v>0</v>
      </c>
      <c r="AT6" s="2" t="s">
        <v>133</v>
      </c>
      <c r="AU6" s="2" t="s">
        <v>133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0</v>
      </c>
      <c r="BX6" s="2">
        <v>0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 t="s">
        <v>138</v>
      </c>
    </row>
    <row r="7" spans="1:99" s="2" customFormat="1" x14ac:dyDescent="0.25">
      <c r="A7" s="2" t="s">
        <v>165</v>
      </c>
      <c r="C7" s="2" t="s">
        <v>166</v>
      </c>
      <c r="D7" s="2">
        <v>1953</v>
      </c>
      <c r="E7" s="2">
        <f t="shared" si="0"/>
        <v>62</v>
      </c>
      <c r="F7" s="2">
        <v>38</v>
      </c>
      <c r="G7" s="2">
        <v>38</v>
      </c>
      <c r="H7" s="2">
        <v>730</v>
      </c>
      <c r="I7" s="2">
        <v>7000</v>
      </c>
      <c r="J7" s="2">
        <v>1400</v>
      </c>
      <c r="K7" s="2">
        <v>7000</v>
      </c>
      <c r="L7" s="2">
        <f t="shared" si="1"/>
        <v>304919300</v>
      </c>
      <c r="M7" s="2">
        <v>960</v>
      </c>
      <c r="N7" s="2">
        <f t="shared" si="2"/>
        <v>41817600</v>
      </c>
      <c r="O7" s="2">
        <f t="shared" si="3"/>
        <v>1.5</v>
      </c>
      <c r="P7" s="2">
        <f t="shared" si="4"/>
        <v>3884985.6</v>
      </c>
      <c r="Q7" s="2">
        <f t="shared" si="5"/>
        <v>3.8849856000000003</v>
      </c>
      <c r="R7" s="2">
        <v>463</v>
      </c>
      <c r="S7" s="2">
        <f t="shared" si="6"/>
        <v>1199.1653699999999</v>
      </c>
      <c r="T7" s="2">
        <f t="shared" si="7"/>
        <v>296320</v>
      </c>
      <c r="U7" s="2">
        <f t="shared" si="8"/>
        <v>12908440000</v>
      </c>
      <c r="W7" s="2">
        <f t="shared" si="9"/>
        <v>0</v>
      </c>
      <c r="X7" s="2">
        <f t="shared" si="10"/>
        <v>0</v>
      </c>
      <c r="Y7" s="2">
        <f t="shared" si="11"/>
        <v>0</v>
      </c>
      <c r="Z7" s="2">
        <f t="shared" si="12"/>
        <v>7.2916499273033368</v>
      </c>
      <c r="AA7" s="2">
        <f t="shared" si="13"/>
        <v>0</v>
      </c>
      <c r="AB7" s="2">
        <f t="shared" si="14"/>
        <v>0.57565657320815822</v>
      </c>
      <c r="AC7" s="2">
        <v>38</v>
      </c>
      <c r="AD7" s="2">
        <f t="shared" si="15"/>
        <v>0.19188552440271939</v>
      </c>
      <c r="AE7" s="2" t="s">
        <v>133</v>
      </c>
      <c r="AF7" s="2">
        <f t="shared" si="16"/>
        <v>308.66666666666669</v>
      </c>
      <c r="AG7" s="2">
        <f t="shared" si="17"/>
        <v>9.9929037959718719E-2</v>
      </c>
      <c r="AH7" s="2">
        <f t="shared" si="18"/>
        <v>2.2497241254707934</v>
      </c>
      <c r="AI7" s="2">
        <f t="shared" si="19"/>
        <v>60983860</v>
      </c>
      <c r="AJ7" s="2">
        <f t="shared" si="20"/>
        <v>1726872</v>
      </c>
      <c r="AK7" s="2">
        <f t="shared" si="21"/>
        <v>1.726872</v>
      </c>
      <c r="AL7" s="2" t="s">
        <v>133</v>
      </c>
      <c r="AM7" s="2" t="s">
        <v>133</v>
      </c>
      <c r="AN7" s="2" t="s">
        <v>133</v>
      </c>
      <c r="AO7" s="2" t="s">
        <v>133</v>
      </c>
      <c r="AP7" s="2" t="s">
        <v>133</v>
      </c>
      <c r="AQ7" s="2" t="s">
        <v>133</v>
      </c>
      <c r="AR7" s="2" t="s">
        <v>133</v>
      </c>
      <c r="AS7" s="2">
        <v>0</v>
      </c>
      <c r="AT7" s="2" t="s">
        <v>133</v>
      </c>
      <c r="AU7" s="2" t="s">
        <v>133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 t="s">
        <v>138</v>
      </c>
    </row>
    <row r="8" spans="1:99" s="2" customFormat="1" x14ac:dyDescent="0.25">
      <c r="A8" s="2" t="s">
        <v>167</v>
      </c>
      <c r="C8" s="2" t="s">
        <v>168</v>
      </c>
      <c r="D8" s="2">
        <v>1965</v>
      </c>
      <c r="E8" s="2">
        <f t="shared" si="0"/>
        <v>50</v>
      </c>
      <c r="F8" s="2">
        <v>10</v>
      </c>
      <c r="G8" s="2">
        <v>15</v>
      </c>
      <c r="H8" s="2">
        <v>0</v>
      </c>
      <c r="I8" s="2">
        <v>5200</v>
      </c>
      <c r="J8" s="2">
        <v>5200</v>
      </c>
      <c r="K8" s="2">
        <v>5200</v>
      </c>
      <c r="L8" s="2">
        <f t="shared" si="1"/>
        <v>226511480</v>
      </c>
      <c r="M8" s="2">
        <v>755.11800000000005</v>
      </c>
      <c r="N8" s="2">
        <f t="shared" si="2"/>
        <v>32892940.080000002</v>
      </c>
      <c r="O8" s="2">
        <f t="shared" si="3"/>
        <v>1.1798718750000001</v>
      </c>
      <c r="P8" s="2">
        <f t="shared" si="4"/>
        <v>3055856.8294800003</v>
      </c>
      <c r="Q8" s="2">
        <f t="shared" si="5"/>
        <v>3.0558568294800006</v>
      </c>
      <c r="R8" s="2">
        <v>0</v>
      </c>
      <c r="S8" s="2">
        <f t="shared" si="6"/>
        <v>0</v>
      </c>
      <c r="T8" s="2">
        <f t="shared" si="7"/>
        <v>0</v>
      </c>
      <c r="U8" s="2">
        <f t="shared" si="8"/>
        <v>0</v>
      </c>
      <c r="V8" s="2">
        <v>44653.295825000001</v>
      </c>
      <c r="W8" s="2">
        <f t="shared" si="9"/>
        <v>13.610324567459999</v>
      </c>
      <c r="X8" s="2">
        <f t="shared" si="10"/>
        <v>8.4570663094800498</v>
      </c>
      <c r="Y8" s="2">
        <f t="shared" si="11"/>
        <v>2.1963263480128337</v>
      </c>
      <c r="Z8" s="2">
        <f t="shared" si="12"/>
        <v>6.8863251338765696</v>
      </c>
      <c r="AA8" s="2">
        <f t="shared" si="13"/>
        <v>2.1219396416049898</v>
      </c>
      <c r="AB8" s="2">
        <f t="shared" si="14"/>
        <v>2.0658975401629709</v>
      </c>
      <c r="AC8" s="2">
        <v>10</v>
      </c>
      <c r="AD8" s="2">
        <f t="shared" si="15"/>
        <v>0.68863251338765696</v>
      </c>
      <c r="AE8" s="2" t="s">
        <v>133</v>
      </c>
      <c r="AF8" s="2">
        <f t="shared" si="16"/>
        <v>0</v>
      </c>
      <c r="AG8" s="2">
        <f t="shared" si="17"/>
        <v>0.10640979961052673</v>
      </c>
      <c r="AH8" s="2">
        <f t="shared" si="18"/>
        <v>0.47642829628368522</v>
      </c>
      <c r="AI8" s="2">
        <f t="shared" si="19"/>
        <v>226511480</v>
      </c>
      <c r="AJ8" s="2">
        <f t="shared" si="20"/>
        <v>6414096</v>
      </c>
      <c r="AK8" s="2">
        <f t="shared" si="21"/>
        <v>6.4140959999999998</v>
      </c>
      <c r="AL8" s="2" t="s">
        <v>169</v>
      </c>
      <c r="AM8" s="2" t="s">
        <v>170</v>
      </c>
      <c r="AN8" s="2" t="s">
        <v>171</v>
      </c>
      <c r="AO8" s="2" t="s">
        <v>172</v>
      </c>
      <c r="AP8" s="2" t="s">
        <v>133</v>
      </c>
      <c r="AQ8" s="2" t="s">
        <v>133</v>
      </c>
      <c r="AR8" s="2" t="s">
        <v>133</v>
      </c>
      <c r="AS8" s="2">
        <v>0</v>
      </c>
      <c r="AT8" s="2" t="s">
        <v>133</v>
      </c>
      <c r="AU8" s="2" t="s">
        <v>133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0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 t="s">
        <v>150</v>
      </c>
    </row>
    <row r="9" spans="1:99" s="2" customFormat="1" x14ac:dyDescent="0.25">
      <c r="A9" s="2" t="s">
        <v>173</v>
      </c>
      <c r="C9" s="2" t="s">
        <v>174</v>
      </c>
      <c r="D9" s="2">
        <v>1939</v>
      </c>
      <c r="E9" s="2">
        <f t="shared" si="0"/>
        <v>76</v>
      </c>
      <c r="F9" s="2">
        <v>10</v>
      </c>
      <c r="G9" s="2">
        <v>17</v>
      </c>
      <c r="H9" s="2">
        <v>0</v>
      </c>
      <c r="I9" s="2">
        <v>1000</v>
      </c>
      <c r="J9" s="2">
        <v>1000</v>
      </c>
      <c r="K9" s="2">
        <v>1000</v>
      </c>
      <c r="L9" s="2">
        <f t="shared" si="1"/>
        <v>43559900</v>
      </c>
      <c r="M9" s="2">
        <v>311.56799999999998</v>
      </c>
      <c r="N9" s="2">
        <f t="shared" si="2"/>
        <v>13571902.08</v>
      </c>
      <c r="O9" s="2">
        <f t="shared" si="3"/>
        <v>0.48682500000000001</v>
      </c>
      <c r="P9" s="2">
        <f t="shared" si="4"/>
        <v>1260872.07648</v>
      </c>
      <c r="Q9" s="2">
        <f t="shared" si="5"/>
        <v>1.2608720764800001</v>
      </c>
      <c r="R9" s="2">
        <v>0</v>
      </c>
      <c r="S9" s="2">
        <f t="shared" si="6"/>
        <v>0</v>
      </c>
      <c r="T9" s="2">
        <f t="shared" si="7"/>
        <v>0</v>
      </c>
      <c r="U9" s="2">
        <f t="shared" si="8"/>
        <v>0</v>
      </c>
      <c r="V9" s="2">
        <v>18423.80846</v>
      </c>
      <c r="W9" s="2">
        <f t="shared" si="9"/>
        <v>5.615576818608</v>
      </c>
      <c r="X9" s="2">
        <f t="shared" si="10"/>
        <v>3.4893587794732404</v>
      </c>
      <c r="Y9" s="2">
        <f t="shared" si="11"/>
        <v>1.4107619909366569</v>
      </c>
      <c r="Z9" s="2">
        <f t="shared" si="12"/>
        <v>3.2095648600494471</v>
      </c>
      <c r="AA9" s="2">
        <f t="shared" si="13"/>
        <v>4.552628999747057</v>
      </c>
      <c r="AB9" s="2">
        <f t="shared" si="14"/>
        <v>0.96286945801483415</v>
      </c>
      <c r="AC9" s="2">
        <v>10</v>
      </c>
      <c r="AD9" s="2">
        <f t="shared" si="15"/>
        <v>0.3209564860049447</v>
      </c>
      <c r="AE9" s="2">
        <v>5.0898000000000003</v>
      </c>
      <c r="AF9" s="2">
        <f t="shared" si="16"/>
        <v>0</v>
      </c>
      <c r="AG9" s="2">
        <f t="shared" si="17"/>
        <v>7.720958998228622E-2</v>
      </c>
      <c r="AH9" s="2">
        <f t="shared" si="18"/>
        <v>1.0222071508901645</v>
      </c>
      <c r="AI9" s="2">
        <f t="shared" si="19"/>
        <v>43559900</v>
      </c>
      <c r="AJ9" s="2">
        <f t="shared" si="20"/>
        <v>1233480</v>
      </c>
      <c r="AK9" s="2">
        <f t="shared" si="21"/>
        <v>1.2334799999999999</v>
      </c>
      <c r="AL9" s="2" t="s">
        <v>175</v>
      </c>
      <c r="AM9" s="2" t="s">
        <v>176</v>
      </c>
      <c r="AN9" s="2" t="s">
        <v>177</v>
      </c>
      <c r="AO9" s="2" t="s">
        <v>178</v>
      </c>
      <c r="AP9" s="2" t="s">
        <v>179</v>
      </c>
      <c r="AQ9" s="2" t="s">
        <v>180</v>
      </c>
      <c r="AR9" s="2" t="s">
        <v>181</v>
      </c>
      <c r="AS9" s="2">
        <v>1</v>
      </c>
      <c r="AT9" s="2" t="s">
        <v>182</v>
      </c>
      <c r="AU9" s="2" t="s">
        <v>183</v>
      </c>
      <c r="AV9" s="2">
        <v>2</v>
      </c>
      <c r="AW9" s="5">
        <v>92</v>
      </c>
      <c r="AX9" s="5">
        <v>8</v>
      </c>
      <c r="AY9" s="2">
        <v>0</v>
      </c>
      <c r="AZ9" s="5">
        <v>0.6</v>
      </c>
      <c r="BA9" s="5">
        <v>0.4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5">
        <v>81.099999999999994</v>
      </c>
      <c r="BK9" s="5">
        <v>4.2</v>
      </c>
      <c r="BL9" s="5">
        <v>13.6</v>
      </c>
      <c r="BM9" s="2">
        <v>0</v>
      </c>
      <c r="BN9" s="2">
        <v>0</v>
      </c>
      <c r="BO9" s="5">
        <v>937</v>
      </c>
      <c r="BP9" s="5">
        <v>132</v>
      </c>
      <c r="BQ9" s="5">
        <v>23</v>
      </c>
      <c r="BR9" s="5">
        <v>3</v>
      </c>
      <c r="BS9" s="5">
        <v>0.15</v>
      </c>
      <c r="BT9" s="5">
        <v>0.02</v>
      </c>
      <c r="BU9" s="5">
        <v>1058</v>
      </c>
      <c r="BV9" s="5">
        <v>26</v>
      </c>
      <c r="BW9" s="5">
        <v>0.17</v>
      </c>
      <c r="BX9" s="5">
        <v>3672</v>
      </c>
      <c r="BY9" s="5">
        <v>690</v>
      </c>
      <c r="BZ9" s="5">
        <v>92</v>
      </c>
      <c r="CA9" s="5">
        <v>17</v>
      </c>
      <c r="CB9" s="5">
        <v>0.82</v>
      </c>
      <c r="CC9" s="5">
        <v>0.15</v>
      </c>
      <c r="CD9" s="5">
        <v>1</v>
      </c>
      <c r="CE9" s="5">
        <v>1</v>
      </c>
      <c r="CF9" s="5">
        <v>35</v>
      </c>
      <c r="CG9" s="5">
        <v>14</v>
      </c>
      <c r="CH9" s="5">
        <v>14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5">
        <v>46</v>
      </c>
      <c r="CP9" s="5">
        <v>80</v>
      </c>
      <c r="CQ9" s="5">
        <v>4</v>
      </c>
      <c r="CR9" s="5">
        <v>5</v>
      </c>
      <c r="CS9" s="5">
        <v>1.319E-2</v>
      </c>
      <c r="CT9" s="2">
        <v>0</v>
      </c>
      <c r="CU9" s="2" t="s">
        <v>150</v>
      </c>
    </row>
    <row r="10" spans="1:99" s="2" customFormat="1" x14ac:dyDescent="0.25">
      <c r="A10" s="2" t="s">
        <v>184</v>
      </c>
      <c r="C10" s="2" t="s">
        <v>185</v>
      </c>
      <c r="D10" s="2">
        <v>1941</v>
      </c>
      <c r="E10" s="2">
        <f t="shared" si="0"/>
        <v>74</v>
      </c>
      <c r="F10" s="2">
        <v>18</v>
      </c>
      <c r="G10" s="2">
        <v>23</v>
      </c>
      <c r="H10" s="2">
        <v>1080</v>
      </c>
      <c r="I10" s="2">
        <v>34000</v>
      </c>
      <c r="J10" s="2">
        <v>10800</v>
      </c>
      <c r="K10" s="2">
        <v>34000</v>
      </c>
      <c r="L10" s="2">
        <f t="shared" si="1"/>
        <v>1481036600</v>
      </c>
      <c r="M10" s="2">
        <v>2120</v>
      </c>
      <c r="N10" s="2">
        <f t="shared" si="2"/>
        <v>92347200</v>
      </c>
      <c r="O10" s="2">
        <f t="shared" si="3"/>
        <v>3.3125</v>
      </c>
      <c r="P10" s="2">
        <f t="shared" si="4"/>
        <v>8579343.2000000011</v>
      </c>
      <c r="Q10" s="2">
        <f t="shared" si="5"/>
        <v>8.5793432000000003</v>
      </c>
      <c r="R10" s="2">
        <v>7.3</v>
      </c>
      <c r="S10" s="2">
        <f t="shared" si="6"/>
        <v>18.906927</v>
      </c>
      <c r="T10" s="2">
        <f t="shared" si="7"/>
        <v>4672</v>
      </c>
      <c r="U10" s="2">
        <f t="shared" si="8"/>
        <v>203524000</v>
      </c>
      <c r="V10" s="2">
        <v>42667.607519999998</v>
      </c>
      <c r="W10" s="2">
        <f t="shared" si="9"/>
        <v>13.005086772095998</v>
      </c>
      <c r="X10" s="2">
        <f t="shared" si="10"/>
        <v>8.0809888586428809</v>
      </c>
      <c r="Y10" s="2">
        <f t="shared" si="11"/>
        <v>1.2525097773115916</v>
      </c>
      <c r="Z10" s="2">
        <f t="shared" si="12"/>
        <v>16.037699031481193</v>
      </c>
      <c r="AA10" s="2">
        <f t="shared" si="13"/>
        <v>0.97624177215682451</v>
      </c>
      <c r="AB10" s="2">
        <f t="shared" si="14"/>
        <v>2.6729498385801986</v>
      </c>
      <c r="AC10" s="2">
        <v>18</v>
      </c>
      <c r="AD10" s="2">
        <f t="shared" si="15"/>
        <v>0.89098327952673295</v>
      </c>
      <c r="AE10" s="2" t="s">
        <v>133</v>
      </c>
      <c r="AF10" s="2">
        <f t="shared" si="16"/>
        <v>2.2037735849056603</v>
      </c>
      <c r="AG10" s="2">
        <f t="shared" si="17"/>
        <v>0.14790254312145115</v>
      </c>
      <c r="AH10" s="2">
        <f t="shared" si="18"/>
        <v>0.64401824888091397</v>
      </c>
      <c r="AI10" s="2">
        <f t="shared" si="19"/>
        <v>470446920</v>
      </c>
      <c r="AJ10" s="2">
        <f t="shared" si="20"/>
        <v>13321584</v>
      </c>
      <c r="AK10" s="2">
        <f t="shared" si="21"/>
        <v>13.321584</v>
      </c>
      <c r="AL10" s="2" t="s">
        <v>186</v>
      </c>
      <c r="AM10" s="2" t="s">
        <v>187</v>
      </c>
      <c r="AN10" s="2" t="s">
        <v>188</v>
      </c>
      <c r="AO10" s="2" t="s">
        <v>189</v>
      </c>
      <c r="AP10" s="2" t="s">
        <v>133</v>
      </c>
      <c r="AQ10" s="2" t="s">
        <v>133</v>
      </c>
      <c r="AR10" s="2" t="s">
        <v>133</v>
      </c>
      <c r="AS10" s="2">
        <v>0</v>
      </c>
      <c r="AT10" s="2" t="s">
        <v>133</v>
      </c>
      <c r="AU10" s="2" t="s">
        <v>133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 t="s">
        <v>138</v>
      </c>
    </row>
    <row r="11" spans="1:99" s="2" customFormat="1" x14ac:dyDescent="0.25">
      <c r="A11" s="2" t="s">
        <v>190</v>
      </c>
      <c r="C11" s="2" t="s">
        <v>191</v>
      </c>
      <c r="D11" s="2">
        <v>1910</v>
      </c>
      <c r="E11" s="2">
        <f t="shared" si="0"/>
        <v>105</v>
      </c>
      <c r="F11" s="2">
        <v>22</v>
      </c>
      <c r="G11" s="2">
        <v>22</v>
      </c>
      <c r="H11" s="2">
        <v>0</v>
      </c>
      <c r="I11" s="2">
        <v>7500</v>
      </c>
      <c r="J11" s="2">
        <v>7000</v>
      </c>
      <c r="K11" s="2">
        <v>7500</v>
      </c>
      <c r="L11" s="2">
        <f t="shared" si="1"/>
        <v>326699250</v>
      </c>
      <c r="M11" s="2">
        <v>523.02599999999995</v>
      </c>
      <c r="N11" s="2">
        <f t="shared" si="2"/>
        <v>22783012.559999999</v>
      </c>
      <c r="O11" s="2">
        <f t="shared" si="3"/>
        <v>0.81722812499999997</v>
      </c>
      <c r="P11" s="2">
        <f t="shared" si="4"/>
        <v>2116612.9983600001</v>
      </c>
      <c r="Q11" s="2">
        <f t="shared" si="5"/>
        <v>2.1166129983599999</v>
      </c>
      <c r="R11" s="2">
        <v>0</v>
      </c>
      <c r="S11" s="2">
        <f t="shared" si="6"/>
        <v>0</v>
      </c>
      <c r="T11" s="2">
        <f t="shared" si="7"/>
        <v>0</v>
      </c>
      <c r="U11" s="2">
        <f t="shared" si="8"/>
        <v>0</v>
      </c>
      <c r="V11" s="2">
        <v>55938.672189999997</v>
      </c>
      <c r="W11" s="2">
        <f t="shared" si="9"/>
        <v>17.050107283511998</v>
      </c>
      <c r="X11" s="2">
        <f t="shared" si="10"/>
        <v>10.594448880752861</v>
      </c>
      <c r="Y11" s="2">
        <f t="shared" si="11"/>
        <v>3.3059880373112502</v>
      </c>
      <c r="Z11" s="2">
        <f t="shared" si="12"/>
        <v>14.339598380136257</v>
      </c>
      <c r="AA11" s="2">
        <f t="shared" si="13"/>
        <v>1.9746810746264922</v>
      </c>
      <c r="AB11" s="2">
        <f t="shared" si="14"/>
        <v>1.9553997791094895</v>
      </c>
      <c r="AC11" s="2">
        <v>22</v>
      </c>
      <c r="AD11" s="2">
        <f t="shared" si="15"/>
        <v>0.65179992636982986</v>
      </c>
      <c r="AE11" s="2" t="s">
        <v>133</v>
      </c>
      <c r="AF11" s="2">
        <f t="shared" si="16"/>
        <v>0</v>
      </c>
      <c r="AG11" s="2">
        <f t="shared" si="17"/>
        <v>0.26624218056748628</v>
      </c>
      <c r="AH11" s="2">
        <f t="shared" si="18"/>
        <v>0.24513837717676817</v>
      </c>
      <c r="AI11" s="2">
        <f t="shared" si="19"/>
        <v>304919300</v>
      </c>
      <c r="AJ11" s="2">
        <f t="shared" si="20"/>
        <v>8634360</v>
      </c>
      <c r="AK11" s="2">
        <f t="shared" si="21"/>
        <v>8.6343599999999991</v>
      </c>
      <c r="AL11" s="2" t="s">
        <v>192</v>
      </c>
      <c r="AM11" s="2" t="s">
        <v>193</v>
      </c>
      <c r="AN11" s="2" t="s">
        <v>194</v>
      </c>
      <c r="AO11" s="2" t="s">
        <v>195</v>
      </c>
      <c r="AP11" s="2" t="s">
        <v>133</v>
      </c>
      <c r="AQ11" s="2" t="s">
        <v>133</v>
      </c>
      <c r="AR11" s="2" t="s">
        <v>133</v>
      </c>
      <c r="AS11" s="2">
        <v>0</v>
      </c>
      <c r="AT11" s="2" t="s">
        <v>133</v>
      </c>
      <c r="AU11" s="2" t="s">
        <v>133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2" t="s">
        <v>150</v>
      </c>
    </row>
    <row r="12" spans="1:99" s="2" customFormat="1" x14ac:dyDescent="0.25">
      <c r="A12" s="2" t="s">
        <v>196</v>
      </c>
      <c r="B12" s="2" t="s">
        <v>197</v>
      </c>
      <c r="C12" s="2" t="s">
        <v>198</v>
      </c>
      <c r="D12" s="2">
        <v>1937</v>
      </c>
      <c r="E12" s="2">
        <f t="shared" si="0"/>
        <v>78</v>
      </c>
      <c r="F12" s="2">
        <v>30</v>
      </c>
      <c r="G12" s="2">
        <v>30</v>
      </c>
      <c r="H12" s="2">
        <v>1448</v>
      </c>
      <c r="I12" s="2">
        <v>428</v>
      </c>
      <c r="J12" s="2">
        <v>248</v>
      </c>
      <c r="K12" s="2">
        <v>428</v>
      </c>
      <c r="L12" s="2">
        <f t="shared" si="1"/>
        <v>18643637.199999999</v>
      </c>
      <c r="M12" s="2">
        <v>392</v>
      </c>
      <c r="N12" s="2">
        <f t="shared" si="2"/>
        <v>17075520</v>
      </c>
      <c r="O12" s="2">
        <f t="shared" si="3"/>
        <v>0.61250000000000004</v>
      </c>
      <c r="P12" s="2">
        <f t="shared" si="4"/>
        <v>1586369.12</v>
      </c>
      <c r="Q12" s="2">
        <f t="shared" si="5"/>
        <v>1.5863691200000001</v>
      </c>
      <c r="R12" s="2">
        <v>35.200000000000003</v>
      </c>
      <c r="S12" s="2">
        <f t="shared" si="6"/>
        <v>91.167648</v>
      </c>
      <c r="T12" s="2">
        <f t="shared" si="7"/>
        <v>22528</v>
      </c>
      <c r="U12" s="2">
        <f t="shared" si="8"/>
        <v>981376000.00000012</v>
      </c>
      <c r="W12" s="2">
        <f t="shared" si="9"/>
        <v>0</v>
      </c>
      <c r="X12" s="2">
        <f t="shared" si="10"/>
        <v>0</v>
      </c>
      <c r="Y12" s="2">
        <f t="shared" si="11"/>
        <v>0</v>
      </c>
      <c r="Z12" s="2">
        <f t="shared" si="12"/>
        <v>1.0918342281816307</v>
      </c>
      <c r="AA12" s="2">
        <f t="shared" si="13"/>
        <v>0</v>
      </c>
      <c r="AB12" s="2">
        <f t="shared" si="14"/>
        <v>0.10918342281816308</v>
      </c>
      <c r="AC12" s="2">
        <v>30</v>
      </c>
      <c r="AD12" s="2">
        <f t="shared" si="15"/>
        <v>3.6394474272721022E-2</v>
      </c>
      <c r="AE12" s="2" t="s">
        <v>133</v>
      </c>
      <c r="AF12" s="2">
        <f t="shared" si="16"/>
        <v>57.469387755102041</v>
      </c>
      <c r="AG12" s="2">
        <f t="shared" si="17"/>
        <v>2.3416133444591789E-2</v>
      </c>
      <c r="AH12" s="2">
        <f t="shared" si="18"/>
        <v>5.1858560150301223</v>
      </c>
      <c r="AI12" s="2">
        <f t="shared" si="19"/>
        <v>10802855.200000001</v>
      </c>
      <c r="AJ12" s="2">
        <f t="shared" si="20"/>
        <v>305903.03999999998</v>
      </c>
      <c r="AK12" s="2">
        <f t="shared" si="21"/>
        <v>0.30590303999999996</v>
      </c>
      <c r="AL12" s="2" t="s">
        <v>133</v>
      </c>
      <c r="AM12" s="2" t="s">
        <v>133</v>
      </c>
      <c r="AN12" s="2" t="s">
        <v>133</v>
      </c>
      <c r="AO12" s="2" t="s">
        <v>133</v>
      </c>
      <c r="AP12" s="2" t="s">
        <v>133</v>
      </c>
      <c r="AQ12" s="2" t="s">
        <v>133</v>
      </c>
      <c r="AR12" s="2" t="s">
        <v>133</v>
      </c>
      <c r="AS12" s="2">
        <v>0</v>
      </c>
      <c r="AT12" s="2" t="s">
        <v>133</v>
      </c>
      <c r="AU12" s="2" t="s">
        <v>133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 t="s">
        <v>138</v>
      </c>
    </row>
    <row r="13" spans="1:99" s="2" customFormat="1" x14ac:dyDescent="0.25">
      <c r="A13" s="2" t="s">
        <v>199</v>
      </c>
      <c r="C13" s="2" t="s">
        <v>200</v>
      </c>
      <c r="D13" s="2">
        <v>1918</v>
      </c>
      <c r="E13" s="2">
        <f t="shared" si="0"/>
        <v>97</v>
      </c>
      <c r="F13" s="2">
        <v>120</v>
      </c>
      <c r="G13" s="2">
        <v>124</v>
      </c>
      <c r="H13" s="2">
        <v>110000</v>
      </c>
      <c r="I13" s="2">
        <v>306000</v>
      </c>
      <c r="J13" s="2">
        <v>245000</v>
      </c>
      <c r="K13" s="2">
        <v>306000</v>
      </c>
      <c r="L13" s="2">
        <f t="shared" si="1"/>
        <v>13329329400</v>
      </c>
      <c r="M13" s="2">
        <v>523.02599999999995</v>
      </c>
      <c r="N13" s="2">
        <f t="shared" si="2"/>
        <v>22783012.559999999</v>
      </c>
      <c r="O13" s="2">
        <f t="shared" si="3"/>
        <v>0.81722812499999997</v>
      </c>
      <c r="P13" s="2">
        <f t="shared" si="4"/>
        <v>2116612.9983600001</v>
      </c>
      <c r="Q13" s="2">
        <f t="shared" si="5"/>
        <v>2.1166129983599999</v>
      </c>
      <c r="R13" s="2">
        <v>17150</v>
      </c>
      <c r="S13" s="2">
        <f t="shared" si="6"/>
        <v>44418.328499999996</v>
      </c>
      <c r="T13" s="2">
        <f t="shared" si="7"/>
        <v>10976000</v>
      </c>
      <c r="U13" s="2">
        <f t="shared" si="8"/>
        <v>478142000000</v>
      </c>
      <c r="V13" s="2">
        <v>204649.12786000001</v>
      </c>
      <c r="W13" s="2">
        <f t="shared" si="9"/>
        <v>62.377054171727998</v>
      </c>
      <c r="X13" s="2">
        <f t="shared" si="10"/>
        <v>38.759316921916842</v>
      </c>
      <c r="Y13" s="2">
        <f t="shared" si="11"/>
        <v>12.094809227028607</v>
      </c>
      <c r="Z13" s="2">
        <f t="shared" si="12"/>
        <v>585.05561390955927</v>
      </c>
      <c r="AA13" s="2">
        <f t="shared" si="13"/>
        <v>0.20640806588602478</v>
      </c>
      <c r="AB13" s="2">
        <f t="shared" si="14"/>
        <v>14.626390347738981</v>
      </c>
      <c r="AC13" s="2">
        <v>120</v>
      </c>
      <c r="AD13" s="2">
        <f t="shared" si="15"/>
        <v>4.8754634492463271</v>
      </c>
      <c r="AE13" s="2">
        <v>5841.27</v>
      </c>
      <c r="AF13" s="2">
        <f t="shared" si="16"/>
        <v>20985.572418961965</v>
      </c>
      <c r="AG13" s="2">
        <f t="shared" si="17"/>
        <v>10.862680967153439</v>
      </c>
      <c r="AH13" s="2">
        <f t="shared" si="18"/>
        <v>7.0039536336219477E-3</v>
      </c>
      <c r="AI13" s="2">
        <f t="shared" si="19"/>
        <v>10672175500</v>
      </c>
      <c r="AJ13" s="2">
        <f t="shared" si="20"/>
        <v>302202600</v>
      </c>
      <c r="AK13" s="2">
        <f t="shared" si="21"/>
        <v>302.20260000000002</v>
      </c>
      <c r="AL13" s="2" t="s">
        <v>201</v>
      </c>
      <c r="AM13" s="2" t="s">
        <v>202</v>
      </c>
      <c r="AN13" s="2" t="s">
        <v>203</v>
      </c>
      <c r="AO13" s="2" t="s">
        <v>204</v>
      </c>
      <c r="AP13" s="2" t="s">
        <v>205</v>
      </c>
      <c r="AQ13" s="2" t="s">
        <v>206</v>
      </c>
      <c r="AR13" s="2" t="s">
        <v>207</v>
      </c>
      <c r="AS13" s="2">
        <v>5</v>
      </c>
      <c r="AT13" s="2" t="s">
        <v>208</v>
      </c>
      <c r="AU13" s="2" t="s">
        <v>209</v>
      </c>
      <c r="AV13" s="2">
        <v>2</v>
      </c>
      <c r="AW13" s="5">
        <v>66</v>
      </c>
      <c r="AX13" s="5">
        <v>33</v>
      </c>
      <c r="AY13" s="5">
        <v>1</v>
      </c>
      <c r="AZ13" s="5">
        <v>0.9</v>
      </c>
      <c r="BA13" s="5">
        <v>1</v>
      </c>
      <c r="BB13" s="2">
        <v>0</v>
      </c>
      <c r="BC13" s="5">
        <v>0.1</v>
      </c>
      <c r="BD13" s="2">
        <v>0</v>
      </c>
      <c r="BE13" s="5">
        <v>0.2</v>
      </c>
      <c r="BF13" s="5">
        <v>0.7</v>
      </c>
      <c r="BG13" s="5">
        <v>33.299999999999997</v>
      </c>
      <c r="BH13" s="2">
        <v>0</v>
      </c>
      <c r="BI13" s="5">
        <v>15.9</v>
      </c>
      <c r="BJ13" s="5">
        <v>35.9</v>
      </c>
      <c r="BK13" s="5">
        <v>4</v>
      </c>
      <c r="BL13" s="5">
        <v>5.2</v>
      </c>
      <c r="BM13" s="2">
        <v>0</v>
      </c>
      <c r="BN13" s="5">
        <v>2.8</v>
      </c>
      <c r="BO13" s="5">
        <v>455688</v>
      </c>
      <c r="BP13" s="5">
        <v>93035</v>
      </c>
      <c r="BQ13" s="5">
        <v>10</v>
      </c>
      <c r="BR13" s="5">
        <v>2</v>
      </c>
      <c r="BS13" s="5">
        <v>0.05</v>
      </c>
      <c r="BT13" s="5">
        <v>0.01</v>
      </c>
      <c r="BU13" s="5">
        <v>520797</v>
      </c>
      <c r="BV13" s="5">
        <v>12</v>
      </c>
      <c r="BW13" s="5">
        <v>0.06</v>
      </c>
      <c r="BX13" s="5">
        <v>2612476</v>
      </c>
      <c r="BY13" s="5">
        <v>274131</v>
      </c>
      <c r="BZ13" s="5">
        <v>60</v>
      </c>
      <c r="CA13" s="5">
        <v>6</v>
      </c>
      <c r="CB13" s="5">
        <v>0.51</v>
      </c>
      <c r="CC13" s="5">
        <v>0.06</v>
      </c>
      <c r="CD13" s="5">
        <v>6</v>
      </c>
      <c r="CE13" s="5">
        <v>3</v>
      </c>
      <c r="CF13" s="5">
        <v>16</v>
      </c>
      <c r="CG13" s="5">
        <v>25</v>
      </c>
      <c r="CH13" s="5">
        <v>15</v>
      </c>
      <c r="CI13" s="5">
        <v>25</v>
      </c>
      <c r="CJ13" s="5">
        <v>15</v>
      </c>
      <c r="CK13" s="5">
        <v>13</v>
      </c>
      <c r="CL13" s="5">
        <v>2</v>
      </c>
      <c r="CM13" s="5">
        <v>9</v>
      </c>
      <c r="CN13" s="5">
        <v>7</v>
      </c>
      <c r="CO13" s="5">
        <v>13</v>
      </c>
      <c r="CP13" s="5">
        <v>36</v>
      </c>
      <c r="CQ13" s="5">
        <v>4</v>
      </c>
      <c r="CR13" s="5">
        <v>11</v>
      </c>
      <c r="CS13" s="5">
        <v>0.21737999999999999</v>
      </c>
      <c r="CT13" s="5">
        <v>1.295E-2</v>
      </c>
      <c r="CU13" s="2" t="s">
        <v>150</v>
      </c>
    </row>
    <row r="14" spans="1:99" s="2" customFormat="1" x14ac:dyDescent="0.25">
      <c r="A14" s="2" t="s">
        <v>210</v>
      </c>
      <c r="C14" s="2" t="s">
        <v>211</v>
      </c>
      <c r="D14" s="2">
        <v>1911</v>
      </c>
      <c r="E14" s="2">
        <f t="shared" si="0"/>
        <v>104</v>
      </c>
      <c r="F14" s="2">
        <v>120</v>
      </c>
      <c r="G14" s="2">
        <v>125</v>
      </c>
      <c r="H14" s="2">
        <v>116000</v>
      </c>
      <c r="I14" s="2">
        <v>139890</v>
      </c>
      <c r="J14" s="2">
        <v>64253</v>
      </c>
      <c r="K14" s="2">
        <v>139890</v>
      </c>
      <c r="L14" s="2">
        <f t="shared" si="1"/>
        <v>6093594411</v>
      </c>
      <c r="M14" s="2">
        <v>523.02599999999995</v>
      </c>
      <c r="N14" s="2">
        <f t="shared" si="2"/>
        <v>22783012.559999999</v>
      </c>
      <c r="O14" s="2">
        <f t="shared" si="3"/>
        <v>0.81722812499999997</v>
      </c>
      <c r="P14" s="2">
        <f t="shared" si="4"/>
        <v>2116612.9983600001</v>
      </c>
      <c r="Q14" s="2">
        <f t="shared" si="5"/>
        <v>2.1166129983599999</v>
      </c>
      <c r="R14" s="2">
        <v>16876</v>
      </c>
      <c r="S14" s="2">
        <f t="shared" si="6"/>
        <v>43708.671239999996</v>
      </c>
      <c r="T14" s="2">
        <f t="shared" si="7"/>
        <v>10800640</v>
      </c>
      <c r="U14" s="2">
        <f t="shared" si="8"/>
        <v>470502880000</v>
      </c>
      <c r="V14" s="2">
        <v>253112.00236000001</v>
      </c>
      <c r="W14" s="2">
        <f t="shared" si="9"/>
        <v>77.148538319327997</v>
      </c>
      <c r="X14" s="2">
        <f t="shared" si="10"/>
        <v>47.937894574969846</v>
      </c>
      <c r="Y14" s="2">
        <f t="shared" si="11"/>
        <v>14.958975948872215</v>
      </c>
      <c r="Z14" s="2">
        <f t="shared" si="12"/>
        <v>267.4621889863015</v>
      </c>
      <c r="AA14" s="2">
        <f t="shared" si="13"/>
        <v>0.97342429260138486</v>
      </c>
      <c r="AB14" s="2">
        <f t="shared" si="14"/>
        <v>6.6865547246575376</v>
      </c>
      <c r="AC14" s="2">
        <v>120</v>
      </c>
      <c r="AD14" s="2">
        <f t="shared" si="15"/>
        <v>2.2288515748858457</v>
      </c>
      <c r="AE14" s="2">
        <v>6267.1</v>
      </c>
      <c r="AF14" s="2">
        <f t="shared" si="16"/>
        <v>20650.292719673595</v>
      </c>
      <c r="AG14" s="2">
        <f t="shared" si="17"/>
        <v>4.9659491519447538</v>
      </c>
      <c r="AH14" s="2">
        <f t="shared" si="18"/>
        <v>2.6706436123408669E-2</v>
      </c>
      <c r="AI14" s="2">
        <f t="shared" si="19"/>
        <v>2798854254.7000003</v>
      </c>
      <c r="AJ14" s="2">
        <f t="shared" si="20"/>
        <v>79254790.439999998</v>
      </c>
      <c r="AK14" s="2">
        <f t="shared" si="21"/>
        <v>79.254790439999994</v>
      </c>
      <c r="AL14" s="2" t="s">
        <v>212</v>
      </c>
      <c r="AM14" s="2" t="s">
        <v>213</v>
      </c>
      <c r="AN14" s="2" t="s">
        <v>214</v>
      </c>
      <c r="AO14" s="2" t="s">
        <v>215</v>
      </c>
      <c r="AP14" s="2" t="s">
        <v>216</v>
      </c>
      <c r="AQ14" s="2" t="s">
        <v>206</v>
      </c>
      <c r="AR14" s="2" t="s">
        <v>217</v>
      </c>
      <c r="AS14" s="2">
        <v>5</v>
      </c>
      <c r="AT14" s="2" t="s">
        <v>218</v>
      </c>
      <c r="AU14" s="2" t="s">
        <v>219</v>
      </c>
      <c r="AV14" s="2">
        <v>2</v>
      </c>
      <c r="AW14" s="5">
        <v>67</v>
      </c>
      <c r="AX14" s="5">
        <v>32</v>
      </c>
      <c r="AY14" s="5">
        <v>1</v>
      </c>
      <c r="AZ14" s="5">
        <v>0.9</v>
      </c>
      <c r="BA14" s="5">
        <v>1</v>
      </c>
      <c r="BB14" s="2">
        <v>0</v>
      </c>
      <c r="BC14" s="5">
        <v>0.1</v>
      </c>
      <c r="BD14" s="2">
        <v>0</v>
      </c>
      <c r="BE14" s="5">
        <v>0.2</v>
      </c>
      <c r="BF14" s="5">
        <v>0.7</v>
      </c>
      <c r="BG14" s="5">
        <v>33.200000000000003</v>
      </c>
      <c r="BH14" s="2">
        <v>0</v>
      </c>
      <c r="BI14" s="5">
        <v>15.9</v>
      </c>
      <c r="BJ14" s="5">
        <v>35.9</v>
      </c>
      <c r="BK14" s="5">
        <v>4</v>
      </c>
      <c r="BL14" s="5">
        <v>5.2</v>
      </c>
      <c r="BM14" s="2">
        <v>0</v>
      </c>
      <c r="BN14" s="5">
        <v>2.8</v>
      </c>
      <c r="BO14" s="5">
        <v>468249</v>
      </c>
      <c r="BP14" s="5">
        <v>94428</v>
      </c>
      <c r="BQ14" s="5">
        <v>11</v>
      </c>
      <c r="BR14" s="5">
        <v>2</v>
      </c>
      <c r="BS14" s="5">
        <v>0.06</v>
      </c>
      <c r="BT14" s="5">
        <v>0.01</v>
      </c>
      <c r="BU14" s="5">
        <v>534418</v>
      </c>
      <c r="BV14" s="5">
        <v>12</v>
      </c>
      <c r="BW14" s="5">
        <v>0.06</v>
      </c>
      <c r="BX14" s="5">
        <v>2603302</v>
      </c>
      <c r="BY14" s="5">
        <v>270316</v>
      </c>
      <c r="BZ14" s="5">
        <v>61</v>
      </c>
      <c r="CA14" s="5">
        <v>6</v>
      </c>
      <c r="CB14" s="5">
        <v>0.47</v>
      </c>
      <c r="CC14" s="5">
        <v>0.05</v>
      </c>
      <c r="CD14" s="5">
        <v>6</v>
      </c>
      <c r="CE14" s="5">
        <v>3</v>
      </c>
      <c r="CF14" s="5">
        <v>16</v>
      </c>
      <c r="CG14" s="5">
        <v>25</v>
      </c>
      <c r="CH14" s="5">
        <v>14</v>
      </c>
      <c r="CI14" s="5">
        <v>25</v>
      </c>
      <c r="CJ14" s="5">
        <v>14</v>
      </c>
      <c r="CK14" s="5">
        <v>13</v>
      </c>
      <c r="CL14" s="5">
        <v>3</v>
      </c>
      <c r="CM14" s="5">
        <v>9</v>
      </c>
      <c r="CN14" s="5">
        <v>7</v>
      </c>
      <c r="CO14" s="5">
        <v>13</v>
      </c>
      <c r="CP14" s="5">
        <v>36</v>
      </c>
      <c r="CQ14" s="5">
        <v>4</v>
      </c>
      <c r="CR14" s="5">
        <v>12</v>
      </c>
      <c r="CS14" s="5">
        <v>0.21542</v>
      </c>
      <c r="CT14" s="5">
        <v>1.2659999999999999E-2</v>
      </c>
      <c r="CU14" s="2" t="s">
        <v>150</v>
      </c>
    </row>
    <row r="15" spans="1:99" s="2" customFormat="1" x14ac:dyDescent="0.25">
      <c r="A15" s="2" t="s">
        <v>220</v>
      </c>
      <c r="C15" s="2" t="s">
        <v>221</v>
      </c>
      <c r="D15" s="2">
        <v>1907</v>
      </c>
      <c r="E15" s="2">
        <f t="shared" si="0"/>
        <v>108</v>
      </c>
      <c r="F15" s="2">
        <v>33</v>
      </c>
      <c r="G15" s="2">
        <v>39</v>
      </c>
      <c r="H15" s="2">
        <v>7700</v>
      </c>
      <c r="I15" s="2">
        <v>42053</v>
      </c>
      <c r="J15" s="2">
        <v>41917</v>
      </c>
      <c r="K15" s="2">
        <v>42053</v>
      </c>
      <c r="L15" s="2">
        <f t="shared" si="1"/>
        <v>1831824474.7</v>
      </c>
      <c r="M15" s="2">
        <v>3900</v>
      </c>
      <c r="N15" s="2">
        <f t="shared" si="2"/>
        <v>169884000</v>
      </c>
      <c r="O15" s="2">
        <f t="shared" si="3"/>
        <v>6.09375</v>
      </c>
      <c r="P15" s="2">
        <f t="shared" si="4"/>
        <v>15782754</v>
      </c>
      <c r="Q15" s="2">
        <f t="shared" si="5"/>
        <v>15.782754000000001</v>
      </c>
      <c r="R15" s="2">
        <v>2181</v>
      </c>
      <c r="S15" s="2">
        <f t="shared" si="6"/>
        <v>5648.7681899999998</v>
      </c>
      <c r="T15" s="2">
        <f t="shared" si="7"/>
        <v>1395840</v>
      </c>
      <c r="U15" s="2">
        <f t="shared" si="8"/>
        <v>60806280000</v>
      </c>
      <c r="V15" s="2">
        <v>70652.529865000004</v>
      </c>
      <c r="W15" s="2">
        <f t="shared" si="9"/>
        <v>21.534891102852001</v>
      </c>
      <c r="X15" s="2">
        <f t="shared" si="10"/>
        <v>13.381165241251811</v>
      </c>
      <c r="Y15" s="2">
        <f t="shared" si="11"/>
        <v>1.5291362272214422</v>
      </c>
      <c r="Z15" s="2">
        <f t="shared" si="12"/>
        <v>10.782795758870758</v>
      </c>
      <c r="AA15" s="2">
        <f t="shared" si="13"/>
        <v>0.41650514952109935</v>
      </c>
      <c r="AB15" s="2">
        <f t="shared" si="14"/>
        <v>0.98025415989734155</v>
      </c>
      <c r="AC15" s="2">
        <v>33</v>
      </c>
      <c r="AD15" s="2">
        <f t="shared" si="15"/>
        <v>0.32675138663244724</v>
      </c>
      <c r="AE15" s="2">
        <v>1766.65</v>
      </c>
      <c r="AF15" s="2">
        <f t="shared" si="16"/>
        <v>357.90769230769229</v>
      </c>
      <c r="AG15" s="2">
        <f t="shared" si="17"/>
        <v>7.3316308261398636E-2</v>
      </c>
      <c r="AH15" s="2">
        <f t="shared" si="18"/>
        <v>0.30525338081482778</v>
      </c>
      <c r="AI15" s="2">
        <f t="shared" si="19"/>
        <v>1825900328.3</v>
      </c>
      <c r="AJ15" s="2">
        <f t="shared" si="20"/>
        <v>51703781.160000004</v>
      </c>
      <c r="AK15" s="2">
        <f t="shared" si="21"/>
        <v>51.703781160000005</v>
      </c>
      <c r="AL15" s="2" t="s">
        <v>222</v>
      </c>
      <c r="AM15" s="2" t="s">
        <v>223</v>
      </c>
      <c r="AN15" s="2" t="s">
        <v>224</v>
      </c>
      <c r="AO15" s="2" t="s">
        <v>225</v>
      </c>
      <c r="AP15" s="2" t="s">
        <v>226</v>
      </c>
      <c r="AQ15" s="2" t="s">
        <v>227</v>
      </c>
      <c r="AR15" s="2" t="s">
        <v>228</v>
      </c>
      <c r="AS15" s="2">
        <v>4</v>
      </c>
      <c r="AT15" s="2" t="s">
        <v>229</v>
      </c>
      <c r="AU15" s="2" t="s">
        <v>230</v>
      </c>
      <c r="AV15" s="2">
        <v>2</v>
      </c>
      <c r="AW15" s="5">
        <v>69</v>
      </c>
      <c r="AX15" s="5">
        <v>29</v>
      </c>
      <c r="AY15" s="5">
        <v>2</v>
      </c>
      <c r="AZ15" s="5">
        <v>1.7</v>
      </c>
      <c r="BA15" s="5">
        <v>0.6</v>
      </c>
      <c r="BB15" s="2">
        <v>0</v>
      </c>
      <c r="BC15" s="2">
        <v>0</v>
      </c>
      <c r="BD15" s="2">
        <v>0</v>
      </c>
      <c r="BE15" s="5">
        <v>0.1</v>
      </c>
      <c r="BF15" s="5">
        <v>0.7</v>
      </c>
      <c r="BG15" s="5">
        <v>42.2</v>
      </c>
      <c r="BH15" s="5">
        <v>0.1</v>
      </c>
      <c r="BI15" s="5">
        <v>13.7</v>
      </c>
      <c r="BJ15" s="5">
        <v>21.7</v>
      </c>
      <c r="BK15" s="5">
        <v>2.2000000000000002</v>
      </c>
      <c r="BL15" s="5">
        <v>0.9</v>
      </c>
      <c r="BM15" s="2">
        <v>0</v>
      </c>
      <c r="BN15" s="5">
        <v>16.2</v>
      </c>
      <c r="BO15" s="5">
        <v>201615</v>
      </c>
      <c r="BP15" s="5">
        <v>31106</v>
      </c>
      <c r="BQ15" s="5">
        <v>35</v>
      </c>
      <c r="BR15" s="5">
        <v>5</v>
      </c>
      <c r="BS15" s="5">
        <v>0.11</v>
      </c>
      <c r="BT15" s="5">
        <v>0.02</v>
      </c>
      <c r="BU15" s="5">
        <v>222132</v>
      </c>
      <c r="BV15" s="5">
        <v>38</v>
      </c>
      <c r="BW15" s="5">
        <v>0.12</v>
      </c>
      <c r="BX15" s="5">
        <v>1228673</v>
      </c>
      <c r="BY15" s="5">
        <v>89239</v>
      </c>
      <c r="BZ15" s="5">
        <v>213</v>
      </c>
      <c r="CA15" s="5">
        <v>15</v>
      </c>
      <c r="CB15" s="5">
        <v>0.83</v>
      </c>
      <c r="CC15" s="5">
        <v>0.06</v>
      </c>
      <c r="CD15" s="2">
        <v>0</v>
      </c>
      <c r="CE15" s="5">
        <v>1</v>
      </c>
      <c r="CF15" s="5">
        <v>5</v>
      </c>
      <c r="CG15" s="5">
        <v>15</v>
      </c>
      <c r="CH15" s="5">
        <v>11</v>
      </c>
      <c r="CI15" s="5">
        <v>25</v>
      </c>
      <c r="CJ15" s="5">
        <v>19</v>
      </c>
      <c r="CK15" s="5">
        <v>44</v>
      </c>
      <c r="CL15" s="5">
        <v>17</v>
      </c>
      <c r="CM15" s="5">
        <v>7</v>
      </c>
      <c r="CN15" s="5">
        <v>10</v>
      </c>
      <c r="CO15" s="5">
        <v>6</v>
      </c>
      <c r="CP15" s="5">
        <v>29</v>
      </c>
      <c r="CQ15" s="5">
        <v>2</v>
      </c>
      <c r="CR15" s="5">
        <v>9</v>
      </c>
      <c r="CS15" s="5">
        <v>0.18226000000000001</v>
      </c>
      <c r="CT15" s="2">
        <v>0</v>
      </c>
      <c r="CU15" s="2" t="s">
        <v>138</v>
      </c>
    </row>
    <row r="16" spans="1:99" s="2" customFormat="1" x14ac:dyDescent="0.25">
      <c r="A16" s="2" t="s">
        <v>231</v>
      </c>
      <c r="C16" s="2" t="s">
        <v>232</v>
      </c>
      <c r="D16" s="2">
        <v>1927</v>
      </c>
      <c r="E16" s="2">
        <f t="shared" si="0"/>
        <v>88</v>
      </c>
      <c r="F16" s="2">
        <v>41</v>
      </c>
      <c r="G16" s="2">
        <v>45</v>
      </c>
      <c r="H16" s="2">
        <v>30000</v>
      </c>
      <c r="I16" s="2">
        <v>21000</v>
      </c>
      <c r="J16" s="2">
        <v>20800</v>
      </c>
      <c r="K16" s="2">
        <v>21000</v>
      </c>
      <c r="L16" s="2">
        <f t="shared" si="1"/>
        <v>914757900</v>
      </c>
      <c r="M16" s="2">
        <v>436.47399999999999</v>
      </c>
      <c r="N16" s="2">
        <f t="shared" si="2"/>
        <v>19012807.440000001</v>
      </c>
      <c r="O16" s="2">
        <f t="shared" si="3"/>
        <v>0.68199062500000007</v>
      </c>
      <c r="P16" s="2">
        <f t="shared" si="4"/>
        <v>1766349.1716400001</v>
      </c>
      <c r="Q16" s="2">
        <f t="shared" si="5"/>
        <v>1.7663491716400002</v>
      </c>
      <c r="R16" s="2">
        <v>45.4</v>
      </c>
      <c r="S16" s="2">
        <f t="shared" si="6"/>
        <v>117.58554599999999</v>
      </c>
      <c r="T16" s="2">
        <f t="shared" si="7"/>
        <v>29056</v>
      </c>
      <c r="U16" s="2">
        <f t="shared" si="8"/>
        <v>1265752000</v>
      </c>
      <c r="V16" s="2">
        <v>31465.645698</v>
      </c>
      <c r="W16" s="2">
        <f t="shared" si="9"/>
        <v>9.5907288087504003</v>
      </c>
      <c r="X16" s="2">
        <f t="shared" si="10"/>
        <v>5.959404501327012</v>
      </c>
      <c r="Y16" s="2">
        <f t="shared" si="11"/>
        <v>2.0356739659914473</v>
      </c>
      <c r="Z16" s="2">
        <f t="shared" si="12"/>
        <v>48.112721011179609</v>
      </c>
      <c r="AA16" s="2">
        <f t="shared" si="13"/>
        <v>0.3738145176167616</v>
      </c>
      <c r="AB16" s="2">
        <f t="shared" si="14"/>
        <v>3.5204430008180201</v>
      </c>
      <c r="AC16" s="2">
        <v>41</v>
      </c>
      <c r="AD16" s="2">
        <f t="shared" si="15"/>
        <v>1.1734810002726734</v>
      </c>
      <c r="AE16" s="2" t="s">
        <v>133</v>
      </c>
      <c r="AF16" s="2">
        <f t="shared" si="16"/>
        <v>66.569830047150575</v>
      </c>
      <c r="AG16" s="2">
        <f t="shared" si="17"/>
        <v>0.97787252193280372</v>
      </c>
      <c r="AH16" s="2">
        <f t="shared" si="18"/>
        <v>6.8846380364434828E-2</v>
      </c>
      <c r="AI16" s="2">
        <f t="shared" si="19"/>
        <v>906045920</v>
      </c>
      <c r="AJ16" s="2">
        <f t="shared" si="20"/>
        <v>25656384</v>
      </c>
      <c r="AK16" s="2">
        <f t="shared" si="21"/>
        <v>25.656383999999999</v>
      </c>
      <c r="AL16" s="2" t="s">
        <v>233</v>
      </c>
      <c r="AM16" s="2" t="s">
        <v>234</v>
      </c>
      <c r="AN16" s="2" t="s">
        <v>235</v>
      </c>
      <c r="AO16" s="2" t="s">
        <v>236</v>
      </c>
      <c r="AP16" s="2" t="s">
        <v>133</v>
      </c>
      <c r="AQ16" s="2" t="s">
        <v>133</v>
      </c>
      <c r="AR16" s="2" t="s">
        <v>133</v>
      </c>
      <c r="AS16" s="2">
        <v>0</v>
      </c>
      <c r="AT16" s="2" t="s">
        <v>133</v>
      </c>
      <c r="AU16" s="2" t="s">
        <v>133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R16" s="2">
        <v>0</v>
      </c>
      <c r="CS16" s="2">
        <v>0</v>
      </c>
      <c r="CT16" s="2">
        <v>0</v>
      </c>
      <c r="CU16" s="2" t="s">
        <v>150</v>
      </c>
    </row>
    <row r="17" spans="1:99" s="2" customFormat="1" x14ac:dyDescent="0.25">
      <c r="A17" s="2" t="s">
        <v>237</v>
      </c>
      <c r="C17" s="2" t="s">
        <v>238</v>
      </c>
      <c r="D17" s="2">
        <v>1929</v>
      </c>
      <c r="E17" s="2">
        <f t="shared" si="0"/>
        <v>86</v>
      </c>
      <c r="F17" s="2">
        <v>93</v>
      </c>
      <c r="G17" s="2">
        <v>107</v>
      </c>
      <c r="H17" s="2">
        <v>153000</v>
      </c>
      <c r="I17" s="2">
        <v>13889</v>
      </c>
      <c r="J17" s="2">
        <v>13598</v>
      </c>
      <c r="K17" s="2">
        <v>13889</v>
      </c>
      <c r="L17" s="2">
        <f t="shared" si="1"/>
        <v>605003451.10000002</v>
      </c>
      <c r="M17" s="2">
        <v>304</v>
      </c>
      <c r="N17" s="2">
        <f t="shared" si="2"/>
        <v>13242240</v>
      </c>
      <c r="O17" s="2">
        <f t="shared" si="3"/>
        <v>0.47500000000000003</v>
      </c>
      <c r="P17" s="2">
        <f t="shared" si="4"/>
        <v>1230245.44</v>
      </c>
      <c r="Q17" s="2">
        <f t="shared" si="5"/>
        <v>1.23024544</v>
      </c>
      <c r="R17" s="2">
        <v>23292</v>
      </c>
      <c r="S17" s="2">
        <f t="shared" si="6"/>
        <v>60326.047079999997</v>
      </c>
      <c r="T17" s="2">
        <f t="shared" si="7"/>
        <v>14906880</v>
      </c>
      <c r="U17" s="2">
        <f t="shared" si="8"/>
        <v>649380960000</v>
      </c>
      <c r="W17" s="2">
        <f t="shared" si="9"/>
        <v>0</v>
      </c>
      <c r="X17" s="2">
        <f t="shared" si="10"/>
        <v>0</v>
      </c>
      <c r="Y17" s="2">
        <f t="shared" si="11"/>
        <v>0</v>
      </c>
      <c r="Z17" s="2">
        <f t="shared" si="12"/>
        <v>45.687395115932048</v>
      </c>
      <c r="AA17" s="2">
        <f t="shared" si="13"/>
        <v>0</v>
      </c>
      <c r="AB17" s="2">
        <f t="shared" si="14"/>
        <v>1.4737869392236145</v>
      </c>
      <c r="AC17" s="2">
        <v>93</v>
      </c>
      <c r="AD17" s="2">
        <f t="shared" si="15"/>
        <v>0.49126231307453816</v>
      </c>
      <c r="AE17" s="2" t="s">
        <v>133</v>
      </c>
      <c r="AF17" s="2">
        <f t="shared" si="16"/>
        <v>49035.789473684214</v>
      </c>
      <c r="AG17" s="2">
        <f t="shared" si="17"/>
        <v>1.1126565231919747</v>
      </c>
      <c r="AH17" s="2">
        <f t="shared" si="18"/>
        <v>7.3347381646226284E-2</v>
      </c>
      <c r="AI17" s="2">
        <f t="shared" si="19"/>
        <v>592327520.20000005</v>
      </c>
      <c r="AJ17" s="2">
        <f t="shared" si="20"/>
        <v>16772861.040000001</v>
      </c>
      <c r="AK17" s="2">
        <f t="shared" si="21"/>
        <v>16.772861040000002</v>
      </c>
      <c r="AL17" s="2" t="s">
        <v>133</v>
      </c>
      <c r="AM17" s="2" t="s">
        <v>133</v>
      </c>
      <c r="AN17" s="2" t="s">
        <v>133</v>
      </c>
      <c r="AO17" s="2" t="s">
        <v>133</v>
      </c>
      <c r="AP17" s="2" t="s">
        <v>133</v>
      </c>
      <c r="AQ17" s="2" t="s">
        <v>133</v>
      </c>
      <c r="AR17" s="2" t="s">
        <v>133</v>
      </c>
      <c r="AS17" s="2">
        <v>0</v>
      </c>
      <c r="AT17" s="2" t="s">
        <v>133</v>
      </c>
      <c r="AU17" s="2" t="s">
        <v>133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 t="s">
        <v>138</v>
      </c>
    </row>
    <row r="18" spans="1:99" s="2" customFormat="1" x14ac:dyDescent="0.25">
      <c r="A18" s="2" t="s">
        <v>239</v>
      </c>
      <c r="C18" s="2" t="s">
        <v>240</v>
      </c>
      <c r="D18" s="2">
        <v>1952</v>
      </c>
      <c r="E18" s="2">
        <f t="shared" si="0"/>
        <v>63</v>
      </c>
      <c r="F18" s="2">
        <v>520</v>
      </c>
      <c r="G18" s="2">
        <v>564</v>
      </c>
      <c r="H18" s="2">
        <v>53000</v>
      </c>
      <c r="I18" s="2">
        <v>3588000</v>
      </c>
      <c r="J18" s="2">
        <v>3468000</v>
      </c>
      <c r="K18" s="2">
        <v>3588000</v>
      </c>
      <c r="L18" s="2">
        <f t="shared" si="1"/>
        <v>156292921200</v>
      </c>
      <c r="M18" s="2">
        <v>23800</v>
      </c>
      <c r="N18" s="2">
        <f t="shared" si="2"/>
        <v>1036728000</v>
      </c>
      <c r="O18" s="2">
        <f t="shared" si="3"/>
        <v>37.1875</v>
      </c>
      <c r="P18" s="2">
        <f t="shared" si="4"/>
        <v>96315268</v>
      </c>
      <c r="Q18" s="2">
        <f t="shared" si="5"/>
        <v>96.315268000000003</v>
      </c>
      <c r="R18" s="2">
        <v>1640</v>
      </c>
      <c r="S18" s="2">
        <f t="shared" si="6"/>
        <v>4247.5835999999999</v>
      </c>
      <c r="T18" s="2">
        <f t="shared" si="7"/>
        <v>1049600</v>
      </c>
      <c r="U18" s="2">
        <f t="shared" si="8"/>
        <v>45723200000</v>
      </c>
      <c r="V18" s="2">
        <v>775779.66778000002</v>
      </c>
      <c r="W18" s="2">
        <f t="shared" si="9"/>
        <v>236.45764273934398</v>
      </c>
      <c r="X18" s="2">
        <f t="shared" si="10"/>
        <v>146.92801439952532</v>
      </c>
      <c r="Y18" s="2">
        <f t="shared" si="11"/>
        <v>6.79674033343872</v>
      </c>
      <c r="Z18" s="2">
        <f t="shared" si="12"/>
        <v>150.75595643215965</v>
      </c>
      <c r="AA18" s="2">
        <f t="shared" si="13"/>
        <v>5.5276705974847316E-2</v>
      </c>
      <c r="AB18" s="2">
        <f t="shared" si="14"/>
        <v>0.8697459024932287</v>
      </c>
      <c r="AC18" s="2">
        <v>520</v>
      </c>
      <c r="AD18" s="2">
        <f t="shared" si="15"/>
        <v>0.28991530083107625</v>
      </c>
      <c r="AE18" s="2">
        <v>3569.18</v>
      </c>
      <c r="AF18" s="2">
        <f t="shared" si="16"/>
        <v>44.100840336134453</v>
      </c>
      <c r="AG18" s="2">
        <f t="shared" si="17"/>
        <v>0.41494211352194016</v>
      </c>
      <c r="AH18" s="2">
        <f t="shared" si="18"/>
        <v>2.2515621353772237E-2</v>
      </c>
      <c r="AI18" s="2">
        <f t="shared" si="19"/>
        <v>151065733200</v>
      </c>
      <c r="AJ18" s="2">
        <f t="shared" si="20"/>
        <v>4277708640</v>
      </c>
      <c r="AK18" s="2">
        <f t="shared" si="21"/>
        <v>4277.7086399999998</v>
      </c>
      <c r="AL18" s="2" t="s">
        <v>241</v>
      </c>
      <c r="AM18" s="2" t="s">
        <v>242</v>
      </c>
      <c r="AN18" s="2" t="s">
        <v>243</v>
      </c>
      <c r="AO18" s="2" t="s">
        <v>244</v>
      </c>
      <c r="AP18" s="2" t="s">
        <v>245</v>
      </c>
      <c r="AQ18" s="2" t="s">
        <v>246</v>
      </c>
      <c r="AR18" s="2" t="s">
        <v>247</v>
      </c>
      <c r="AS18" s="2">
        <v>4</v>
      </c>
      <c r="AT18" s="2" t="s">
        <v>248</v>
      </c>
      <c r="AU18" s="2" t="s">
        <v>249</v>
      </c>
      <c r="AV18" s="2">
        <v>2</v>
      </c>
      <c r="AW18" s="5">
        <v>69</v>
      </c>
      <c r="AX18" s="5">
        <v>31</v>
      </c>
      <c r="AY18" s="2">
        <v>0</v>
      </c>
      <c r="AZ18" s="5">
        <v>2.2999999999999998</v>
      </c>
      <c r="BA18" s="5">
        <v>0.1</v>
      </c>
      <c r="BB18" s="2">
        <v>0</v>
      </c>
      <c r="BC18" s="2">
        <v>0</v>
      </c>
      <c r="BD18" s="2">
        <v>0</v>
      </c>
      <c r="BE18" s="2">
        <v>0</v>
      </c>
      <c r="BF18" s="5">
        <v>0.1</v>
      </c>
      <c r="BG18" s="5">
        <v>80</v>
      </c>
      <c r="BH18" s="5">
        <v>0.1</v>
      </c>
      <c r="BI18" s="5">
        <v>6.3</v>
      </c>
      <c r="BJ18" s="5">
        <v>7.6</v>
      </c>
      <c r="BK18" s="2">
        <v>0</v>
      </c>
      <c r="BL18" s="2">
        <v>0</v>
      </c>
      <c r="BM18" s="2">
        <v>0</v>
      </c>
      <c r="BN18" s="5">
        <v>3.5</v>
      </c>
      <c r="BO18" s="5">
        <v>520196</v>
      </c>
      <c r="BP18" s="5">
        <v>54580</v>
      </c>
      <c r="BQ18" s="5">
        <v>121</v>
      </c>
      <c r="BR18" s="5">
        <v>13</v>
      </c>
      <c r="BS18" s="5">
        <v>0.16</v>
      </c>
      <c r="BT18" s="5">
        <v>0.02</v>
      </c>
      <c r="BU18" s="5">
        <v>560259</v>
      </c>
      <c r="BV18" s="5">
        <v>131</v>
      </c>
      <c r="BW18" s="5">
        <v>0.17</v>
      </c>
      <c r="BX18" s="5">
        <v>907380</v>
      </c>
      <c r="BY18" s="5">
        <v>52761</v>
      </c>
      <c r="BZ18" s="5">
        <v>212</v>
      </c>
      <c r="CA18" s="5">
        <v>12</v>
      </c>
      <c r="CB18" s="5">
        <v>0.28999999999999998</v>
      </c>
      <c r="CC18" s="5">
        <v>0.02</v>
      </c>
      <c r="CD18" s="2">
        <v>0</v>
      </c>
      <c r="CE18" s="2">
        <v>0</v>
      </c>
      <c r="CF18" s="2">
        <v>0</v>
      </c>
      <c r="CG18" s="2">
        <v>0</v>
      </c>
      <c r="CH18" s="5">
        <v>22</v>
      </c>
      <c r="CI18" s="5">
        <v>60</v>
      </c>
      <c r="CJ18" s="5">
        <v>76</v>
      </c>
      <c r="CK18" s="5">
        <v>10</v>
      </c>
      <c r="CL18" s="5">
        <v>1</v>
      </c>
      <c r="CM18" s="5">
        <v>5</v>
      </c>
      <c r="CN18" s="5">
        <v>8</v>
      </c>
      <c r="CO18" s="5">
        <v>3</v>
      </c>
      <c r="CP18" s="5">
        <v>15</v>
      </c>
      <c r="CQ18" s="2">
        <v>0</v>
      </c>
      <c r="CR18" s="2">
        <v>0</v>
      </c>
      <c r="CS18" s="5">
        <v>0.70613999999999999</v>
      </c>
      <c r="CT18" s="5">
        <v>0.29353000000000001</v>
      </c>
      <c r="CU18" s="2" t="s">
        <v>138</v>
      </c>
    </row>
    <row r="19" spans="1:99" s="2" customFormat="1" x14ac:dyDescent="0.25">
      <c r="A19" s="2" t="s">
        <v>250</v>
      </c>
      <c r="C19" s="2" t="s">
        <v>251</v>
      </c>
      <c r="D19" s="2">
        <v>1953</v>
      </c>
      <c r="E19" s="2">
        <f t="shared" si="0"/>
        <v>62</v>
      </c>
      <c r="F19" s="2">
        <v>165</v>
      </c>
      <c r="G19" s="2">
        <v>225</v>
      </c>
      <c r="H19" s="2">
        <v>150000</v>
      </c>
      <c r="I19" s="2">
        <v>2051000</v>
      </c>
      <c r="J19" s="2">
        <v>1947000</v>
      </c>
      <c r="K19" s="2">
        <v>2051000</v>
      </c>
      <c r="L19" s="2">
        <f t="shared" si="1"/>
        <v>89341354900</v>
      </c>
      <c r="M19" s="2">
        <v>32798</v>
      </c>
      <c r="N19" s="2">
        <f t="shared" si="2"/>
        <v>1428680880</v>
      </c>
      <c r="O19" s="2">
        <f t="shared" si="3"/>
        <v>51.246875000000003</v>
      </c>
      <c r="P19" s="2">
        <f t="shared" si="4"/>
        <v>132728914.28</v>
      </c>
      <c r="Q19" s="2">
        <f t="shared" si="5"/>
        <v>132.72891428</v>
      </c>
      <c r="R19" s="2">
        <v>15860</v>
      </c>
      <c r="S19" s="2">
        <f t="shared" si="6"/>
        <v>41077.241399999999</v>
      </c>
      <c r="T19" s="2">
        <f t="shared" si="7"/>
        <v>10150400</v>
      </c>
      <c r="U19" s="2">
        <f t="shared" si="8"/>
        <v>442176800000</v>
      </c>
      <c r="V19" s="2">
        <v>506191.97804000002</v>
      </c>
      <c r="W19" s="2">
        <f t="shared" si="9"/>
        <v>154.287314906592</v>
      </c>
      <c r="X19" s="2">
        <f t="shared" si="10"/>
        <v>95.869723488907766</v>
      </c>
      <c r="Y19" s="2">
        <f t="shared" si="11"/>
        <v>3.7778293923954722</v>
      </c>
      <c r="Z19" s="2">
        <f t="shared" si="12"/>
        <v>62.534157313003305</v>
      </c>
      <c r="AA19" s="2">
        <f t="shared" si="13"/>
        <v>6.4243938453140928E-2</v>
      </c>
      <c r="AB19" s="2">
        <f t="shared" si="14"/>
        <v>1.136984678418242</v>
      </c>
      <c r="AC19" s="2">
        <v>165</v>
      </c>
      <c r="AD19" s="2">
        <f t="shared" si="15"/>
        <v>0.37899489280608062</v>
      </c>
      <c r="AE19" s="2">
        <v>20.337199999999999</v>
      </c>
      <c r="AF19" s="2">
        <f t="shared" si="16"/>
        <v>309.48228550521372</v>
      </c>
      <c r="AG19" s="2">
        <f t="shared" si="17"/>
        <v>0.14662064780449949</v>
      </c>
      <c r="AH19" s="2">
        <f t="shared" si="18"/>
        <v>5.5267202006327856E-2</v>
      </c>
      <c r="AI19" s="2">
        <f t="shared" si="19"/>
        <v>84811125300</v>
      </c>
      <c r="AJ19" s="2">
        <f t="shared" si="20"/>
        <v>2401585560</v>
      </c>
      <c r="AK19" s="2">
        <f t="shared" si="21"/>
        <v>2401.58556</v>
      </c>
      <c r="AL19" s="2" t="s">
        <v>252</v>
      </c>
      <c r="AM19" s="2" t="s">
        <v>253</v>
      </c>
      <c r="AN19" s="2" t="s">
        <v>254</v>
      </c>
      <c r="AO19" s="2" t="s">
        <v>255</v>
      </c>
      <c r="AP19" s="2" t="s">
        <v>256</v>
      </c>
      <c r="AQ19" s="2" t="s">
        <v>206</v>
      </c>
      <c r="AR19" s="2" t="s">
        <v>257</v>
      </c>
      <c r="AS19" s="2">
        <v>1</v>
      </c>
      <c r="AT19" s="2" t="s">
        <v>258</v>
      </c>
      <c r="AU19" s="2" t="s">
        <v>259</v>
      </c>
      <c r="AV19" s="2">
        <v>2</v>
      </c>
      <c r="AW19" s="5">
        <v>16</v>
      </c>
      <c r="AX19" s="5">
        <v>72</v>
      </c>
      <c r="AY19" s="5">
        <v>12</v>
      </c>
      <c r="AZ19" s="5">
        <v>11.8</v>
      </c>
      <c r="BA19" s="5">
        <v>0.6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5">
        <v>39.700000000000003</v>
      </c>
      <c r="BH19" s="2">
        <v>0</v>
      </c>
      <c r="BI19" s="5">
        <v>5.8</v>
      </c>
      <c r="BJ19" s="5">
        <v>34.200000000000003</v>
      </c>
      <c r="BK19" s="2">
        <v>0</v>
      </c>
      <c r="BL19" s="5">
        <v>7.9</v>
      </c>
      <c r="BM19" s="2">
        <v>0</v>
      </c>
      <c r="BN19" s="2">
        <v>0</v>
      </c>
      <c r="BO19" s="5">
        <v>1015</v>
      </c>
      <c r="BP19" s="5">
        <v>114</v>
      </c>
      <c r="BQ19" s="5">
        <v>28</v>
      </c>
      <c r="BR19" s="5">
        <v>3</v>
      </c>
      <c r="BS19" s="5">
        <v>0.2</v>
      </c>
      <c r="BT19" s="5">
        <v>0.02</v>
      </c>
      <c r="BU19" s="5">
        <v>1200</v>
      </c>
      <c r="BV19" s="5">
        <v>33</v>
      </c>
      <c r="BW19" s="5">
        <v>0.24</v>
      </c>
      <c r="BX19" s="5">
        <v>2959</v>
      </c>
      <c r="BY19" s="5">
        <v>837</v>
      </c>
      <c r="BZ19" s="5">
        <v>82</v>
      </c>
      <c r="CA19" s="5">
        <v>23</v>
      </c>
      <c r="CB19" s="5">
        <v>0.17</v>
      </c>
      <c r="CC19" s="5">
        <v>0.05</v>
      </c>
      <c r="CD19" s="5">
        <v>2</v>
      </c>
      <c r="CE19" s="5">
        <v>1</v>
      </c>
      <c r="CF19" s="5">
        <v>13</v>
      </c>
      <c r="CG19" s="5">
        <v>17</v>
      </c>
      <c r="CH19" s="5">
        <v>21</v>
      </c>
      <c r="CI19" s="5">
        <v>37</v>
      </c>
      <c r="CJ19" s="5">
        <v>19</v>
      </c>
      <c r="CK19" s="2">
        <v>0</v>
      </c>
      <c r="CL19" s="2">
        <v>0</v>
      </c>
      <c r="CM19" s="5">
        <v>5</v>
      </c>
      <c r="CN19" s="5">
        <v>4</v>
      </c>
      <c r="CO19" s="5">
        <v>18</v>
      </c>
      <c r="CP19" s="5">
        <v>50</v>
      </c>
      <c r="CQ19" s="5">
        <v>3</v>
      </c>
      <c r="CR19" s="5">
        <v>9</v>
      </c>
      <c r="CS19" s="5">
        <v>0.19561999999999999</v>
      </c>
      <c r="CT19" s="2">
        <v>0</v>
      </c>
      <c r="CU19" s="2" t="s">
        <v>138</v>
      </c>
    </row>
    <row r="20" spans="1:99" s="2" customFormat="1" x14ac:dyDescent="0.25">
      <c r="A20" s="2" t="s">
        <v>260</v>
      </c>
      <c r="C20" s="2" t="s">
        <v>261</v>
      </c>
      <c r="D20" s="2">
        <v>1963</v>
      </c>
      <c r="E20" s="2">
        <f t="shared" si="0"/>
        <v>52</v>
      </c>
      <c r="F20" s="2">
        <v>126</v>
      </c>
      <c r="G20" s="2">
        <v>148</v>
      </c>
      <c r="H20" s="2">
        <v>9700</v>
      </c>
      <c r="I20" s="2">
        <v>328979</v>
      </c>
      <c r="J20" s="2">
        <v>178062</v>
      </c>
      <c r="K20" s="2">
        <v>328979</v>
      </c>
      <c r="L20" s="2">
        <f t="shared" si="1"/>
        <v>14330292342.1</v>
      </c>
      <c r="M20" s="2">
        <v>5903</v>
      </c>
      <c r="N20" s="2">
        <f t="shared" si="2"/>
        <v>257134680</v>
      </c>
      <c r="O20" s="2">
        <f t="shared" si="3"/>
        <v>9.2234375000000011</v>
      </c>
      <c r="P20" s="2">
        <f t="shared" si="4"/>
        <v>23888614.580000002</v>
      </c>
      <c r="Q20" s="2">
        <f t="shared" si="5"/>
        <v>23.888614580000002</v>
      </c>
      <c r="R20" s="2">
        <v>2315</v>
      </c>
      <c r="S20" s="2">
        <f t="shared" si="6"/>
        <v>5995.8268499999995</v>
      </c>
      <c r="T20" s="2">
        <f t="shared" si="7"/>
        <v>1481600</v>
      </c>
      <c r="U20" s="2">
        <f t="shared" si="8"/>
        <v>64542200000</v>
      </c>
      <c r="V20" s="2">
        <v>101264.46626</v>
      </c>
      <c r="W20" s="2">
        <f t="shared" si="9"/>
        <v>30.865409316047998</v>
      </c>
      <c r="X20" s="2">
        <f t="shared" si="10"/>
        <v>19.178882322846441</v>
      </c>
      <c r="Y20" s="2">
        <f t="shared" si="11"/>
        <v>1.7814410270846091</v>
      </c>
      <c r="Z20" s="2">
        <f t="shared" si="12"/>
        <v>55.730686899565633</v>
      </c>
      <c r="AA20" s="2">
        <f t="shared" si="13"/>
        <v>0.14052988196054042</v>
      </c>
      <c r="AB20" s="2">
        <f t="shared" si="14"/>
        <v>1.3269211166563246</v>
      </c>
      <c r="AC20" s="2">
        <v>126</v>
      </c>
      <c r="AD20" s="2">
        <f t="shared" si="15"/>
        <v>0.44230703888544154</v>
      </c>
      <c r="AE20" s="2">
        <v>3.7736000000000001</v>
      </c>
      <c r="AF20" s="2">
        <f t="shared" si="16"/>
        <v>250.99102151448417</v>
      </c>
      <c r="AG20" s="2">
        <f t="shared" si="17"/>
        <v>0.30800624150748795</v>
      </c>
      <c r="AH20" s="2">
        <f t="shared" si="18"/>
        <v>0.1087646093642695</v>
      </c>
      <c r="AI20" s="2">
        <f t="shared" si="19"/>
        <v>7756362913.8000002</v>
      </c>
      <c r="AJ20" s="2">
        <f t="shared" si="20"/>
        <v>219635915.75999999</v>
      </c>
      <c r="AK20" s="2">
        <f t="shared" si="21"/>
        <v>219.63591575999999</v>
      </c>
      <c r="AL20" s="2" t="s">
        <v>262</v>
      </c>
      <c r="AM20" s="2" t="s">
        <v>263</v>
      </c>
      <c r="AN20" s="2" t="s">
        <v>264</v>
      </c>
      <c r="AO20" s="2" t="s">
        <v>265</v>
      </c>
      <c r="AP20" s="2" t="s">
        <v>266</v>
      </c>
      <c r="AQ20" s="2" t="s">
        <v>267</v>
      </c>
      <c r="AR20" s="2" t="s">
        <v>268</v>
      </c>
      <c r="AS20" s="2">
        <v>1</v>
      </c>
      <c r="AT20" s="2" t="s">
        <v>269</v>
      </c>
      <c r="AU20" s="2" t="s">
        <v>270</v>
      </c>
      <c r="AV20" s="2">
        <v>2</v>
      </c>
      <c r="AW20" s="5">
        <v>100</v>
      </c>
      <c r="AX20" s="2">
        <v>0</v>
      </c>
      <c r="AY20" s="2">
        <v>0</v>
      </c>
      <c r="AZ20" s="5">
        <v>2.1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5">
        <v>1.3</v>
      </c>
      <c r="BH20" s="2">
        <v>0</v>
      </c>
      <c r="BI20" s="5">
        <v>47.9</v>
      </c>
      <c r="BJ20" s="5">
        <v>48.5</v>
      </c>
      <c r="BK20" s="2">
        <v>0</v>
      </c>
      <c r="BL20" s="2">
        <v>0</v>
      </c>
      <c r="BM20" s="2">
        <v>0</v>
      </c>
      <c r="BN20" s="2">
        <v>0</v>
      </c>
      <c r="BO20" s="5">
        <v>311</v>
      </c>
      <c r="BP20" s="5">
        <v>48</v>
      </c>
      <c r="BQ20" s="5">
        <v>11</v>
      </c>
      <c r="BR20" s="5">
        <v>2</v>
      </c>
      <c r="BS20" s="5">
        <v>0.16</v>
      </c>
      <c r="BT20" s="5">
        <v>0.02</v>
      </c>
      <c r="BU20" s="5">
        <v>383</v>
      </c>
      <c r="BV20" s="5">
        <v>14</v>
      </c>
      <c r="BW20" s="5">
        <v>0.19</v>
      </c>
      <c r="BX20" s="5">
        <v>1580</v>
      </c>
      <c r="BY20" s="5">
        <v>260</v>
      </c>
      <c r="BZ20" s="5">
        <v>56</v>
      </c>
      <c r="CA20" s="5">
        <v>9</v>
      </c>
      <c r="CB20" s="5">
        <v>0.47</v>
      </c>
      <c r="CC20" s="5">
        <v>0.08</v>
      </c>
      <c r="CD20" s="2">
        <v>0</v>
      </c>
      <c r="CE20" s="2">
        <v>0</v>
      </c>
      <c r="CF20" s="2">
        <v>0</v>
      </c>
      <c r="CG20" s="2">
        <v>0</v>
      </c>
      <c r="CH20" s="5">
        <v>21</v>
      </c>
      <c r="CI20" s="5">
        <v>1</v>
      </c>
      <c r="CJ20" s="5">
        <v>1</v>
      </c>
      <c r="CK20" s="2">
        <v>0</v>
      </c>
      <c r="CL20" s="2">
        <v>0</v>
      </c>
      <c r="CM20" s="5">
        <v>49</v>
      </c>
      <c r="CN20" s="5">
        <v>38</v>
      </c>
      <c r="CO20" s="5">
        <v>28</v>
      </c>
      <c r="CP20" s="5">
        <v>61</v>
      </c>
      <c r="CQ20" s="2">
        <v>0</v>
      </c>
      <c r="CR20" s="2">
        <v>0</v>
      </c>
      <c r="CS20" s="5">
        <v>9.9360000000000004E-2</v>
      </c>
      <c r="CT20" s="2">
        <v>0</v>
      </c>
      <c r="CU20" s="2" t="s">
        <v>138</v>
      </c>
    </row>
    <row r="21" spans="1:99" s="2" customFormat="1" x14ac:dyDescent="0.25">
      <c r="A21" s="2" t="s">
        <v>271</v>
      </c>
      <c r="C21" s="2" t="s">
        <v>272</v>
      </c>
      <c r="D21" s="2">
        <v>1938</v>
      </c>
      <c r="E21" s="2">
        <f t="shared" si="0"/>
        <v>77</v>
      </c>
      <c r="F21" s="2">
        <v>75</v>
      </c>
      <c r="G21" s="2">
        <v>111</v>
      </c>
      <c r="H21" s="2">
        <v>62000</v>
      </c>
      <c r="I21" s="2">
        <v>229288</v>
      </c>
      <c r="J21" s="2">
        <v>129062</v>
      </c>
      <c r="K21" s="2">
        <v>229288</v>
      </c>
      <c r="L21" s="2">
        <f t="shared" si="1"/>
        <v>9987762351.2000008</v>
      </c>
      <c r="M21" s="2">
        <v>6500</v>
      </c>
      <c r="N21" s="2">
        <f t="shared" si="2"/>
        <v>283140000</v>
      </c>
      <c r="O21" s="2">
        <f t="shared" si="3"/>
        <v>10.15625</v>
      </c>
      <c r="P21" s="2">
        <f t="shared" si="4"/>
        <v>26304590</v>
      </c>
      <c r="Q21" s="2">
        <f t="shared" si="5"/>
        <v>26.304590000000001</v>
      </c>
      <c r="R21" s="2">
        <v>2828</v>
      </c>
      <c r="S21" s="2">
        <f t="shared" si="6"/>
        <v>7324.4917199999991</v>
      </c>
      <c r="T21" s="2">
        <f t="shared" si="7"/>
        <v>1809920</v>
      </c>
      <c r="U21" s="2">
        <f t="shared" si="8"/>
        <v>78844640000</v>
      </c>
      <c r="V21" s="2">
        <v>303080.14697</v>
      </c>
      <c r="W21" s="2">
        <f t="shared" si="9"/>
        <v>92.378828796455991</v>
      </c>
      <c r="X21" s="2">
        <f t="shared" si="10"/>
        <v>57.401561355236183</v>
      </c>
      <c r="Y21" s="2">
        <f t="shared" si="11"/>
        <v>5.0810278398352215</v>
      </c>
      <c r="Z21" s="2">
        <f t="shared" si="12"/>
        <v>35.274995942643216</v>
      </c>
      <c r="AA21" s="2">
        <f t="shared" si="13"/>
        <v>0.5802858076104449</v>
      </c>
      <c r="AB21" s="2">
        <f t="shared" si="14"/>
        <v>1.4109998377057287</v>
      </c>
      <c r="AC21" s="2">
        <v>75</v>
      </c>
      <c r="AD21" s="2">
        <f t="shared" si="15"/>
        <v>0.47033327923524287</v>
      </c>
      <c r="AE21" s="2">
        <v>10.7835</v>
      </c>
      <c r="AF21" s="2">
        <f t="shared" si="16"/>
        <v>278.44923076923078</v>
      </c>
      <c r="AG21" s="2">
        <f t="shared" si="17"/>
        <v>0.18578549635372507</v>
      </c>
      <c r="AH21" s="2">
        <f t="shared" si="18"/>
        <v>0.16523461545116738</v>
      </c>
      <c r="AI21" s="2">
        <f t="shared" si="19"/>
        <v>5621927813.8000002</v>
      </c>
      <c r="AJ21" s="2">
        <f t="shared" si="20"/>
        <v>159195395.75999999</v>
      </c>
      <c r="AK21" s="2">
        <f t="shared" si="21"/>
        <v>159.19539576</v>
      </c>
      <c r="AL21" s="2" t="s">
        <v>273</v>
      </c>
      <c r="AM21" s="2" t="s">
        <v>274</v>
      </c>
      <c r="AN21" s="2" t="s">
        <v>275</v>
      </c>
      <c r="AO21" s="2" t="s">
        <v>276</v>
      </c>
      <c r="AP21" s="2" t="s">
        <v>277</v>
      </c>
      <c r="AQ21" s="2" t="s">
        <v>278</v>
      </c>
      <c r="AR21" s="2" t="s">
        <v>279</v>
      </c>
      <c r="AS21" s="2">
        <v>1</v>
      </c>
      <c r="AT21" s="2" t="s">
        <v>280</v>
      </c>
      <c r="AU21" s="2" t="s">
        <v>281</v>
      </c>
      <c r="AV21" s="2">
        <v>5</v>
      </c>
      <c r="AW21" s="5">
        <v>78</v>
      </c>
      <c r="AX21" s="5">
        <v>20</v>
      </c>
      <c r="AY21" s="5">
        <v>2</v>
      </c>
      <c r="AZ21" s="2">
        <v>0</v>
      </c>
      <c r="BA21" s="5">
        <v>0.4</v>
      </c>
      <c r="BB21" s="2">
        <v>0</v>
      </c>
      <c r="BC21" s="2">
        <v>0</v>
      </c>
      <c r="BD21" s="2">
        <v>0</v>
      </c>
      <c r="BE21" s="5">
        <v>0.2</v>
      </c>
      <c r="BF21" s="2">
        <v>0</v>
      </c>
      <c r="BG21" s="2">
        <v>0</v>
      </c>
      <c r="BH21" s="2">
        <v>0</v>
      </c>
      <c r="BI21" s="5">
        <v>3.1</v>
      </c>
      <c r="BJ21" s="5">
        <v>23.6</v>
      </c>
      <c r="BK21" s="2">
        <v>0</v>
      </c>
      <c r="BL21" s="5">
        <v>72.5</v>
      </c>
      <c r="BM21" s="2">
        <v>0</v>
      </c>
      <c r="BN21" s="5">
        <v>0.2</v>
      </c>
      <c r="BO21" s="5">
        <v>799</v>
      </c>
      <c r="BP21" s="5">
        <v>169</v>
      </c>
      <c r="BQ21" s="5">
        <v>7</v>
      </c>
      <c r="BR21" s="5">
        <v>2</v>
      </c>
      <c r="BS21" s="5">
        <v>0.36</v>
      </c>
      <c r="BT21" s="5">
        <v>0.08</v>
      </c>
      <c r="BU21" s="5">
        <v>909</v>
      </c>
      <c r="BV21" s="5">
        <v>8</v>
      </c>
      <c r="BW21" s="5">
        <v>0.41</v>
      </c>
      <c r="BX21" s="5">
        <v>6863</v>
      </c>
      <c r="BY21" s="5">
        <v>1038</v>
      </c>
      <c r="BZ21" s="5">
        <v>63</v>
      </c>
      <c r="CA21" s="5">
        <v>10</v>
      </c>
      <c r="CB21" s="5">
        <v>0.71</v>
      </c>
      <c r="CC21" s="5">
        <v>0.11</v>
      </c>
      <c r="CD21" s="5">
        <v>1</v>
      </c>
      <c r="CE21" s="5">
        <v>1</v>
      </c>
      <c r="CF21" s="5">
        <v>64</v>
      </c>
      <c r="CG21" s="5">
        <v>45</v>
      </c>
      <c r="CH21" s="5">
        <v>13</v>
      </c>
      <c r="CI21" s="2">
        <v>0</v>
      </c>
      <c r="CJ21" s="2">
        <v>0</v>
      </c>
      <c r="CK21" s="5">
        <v>1</v>
      </c>
      <c r="CL21" s="2">
        <v>0</v>
      </c>
      <c r="CM21" s="5">
        <v>2</v>
      </c>
      <c r="CN21" s="5">
        <v>3</v>
      </c>
      <c r="CO21" s="5">
        <v>10</v>
      </c>
      <c r="CP21" s="5">
        <v>34</v>
      </c>
      <c r="CQ21" s="5">
        <v>8</v>
      </c>
      <c r="CR21" s="5">
        <v>18</v>
      </c>
      <c r="CS21" s="5">
        <v>9.1939999999999994E-2</v>
      </c>
      <c r="CT21" s="5">
        <v>1.0500000000000001E-2</v>
      </c>
      <c r="CU21" s="2" t="s">
        <v>138</v>
      </c>
    </row>
    <row r="22" spans="1:99" s="2" customFormat="1" x14ac:dyDescent="0.25">
      <c r="A22" s="2" t="s">
        <v>282</v>
      </c>
      <c r="C22" s="2" t="s">
        <v>283</v>
      </c>
      <c r="D22" s="2">
        <v>1928</v>
      </c>
      <c r="E22" s="2">
        <f t="shared" si="0"/>
        <v>87</v>
      </c>
      <c r="F22" s="2">
        <v>196</v>
      </c>
      <c r="G22" s="2">
        <v>199</v>
      </c>
      <c r="H22" s="2">
        <v>50000</v>
      </c>
      <c r="I22" s="2">
        <v>121981</v>
      </c>
      <c r="J22" s="2">
        <v>99059</v>
      </c>
      <c r="K22" s="2">
        <v>121981</v>
      </c>
      <c r="L22" s="2">
        <f t="shared" si="1"/>
        <v>5313480161.9000006</v>
      </c>
      <c r="M22" s="2">
        <v>1370</v>
      </c>
      <c r="N22" s="2">
        <f t="shared" si="2"/>
        <v>59677200</v>
      </c>
      <c r="O22" s="2">
        <f t="shared" si="3"/>
        <v>2.140625</v>
      </c>
      <c r="P22" s="2">
        <f t="shared" si="4"/>
        <v>5544198.2000000002</v>
      </c>
      <c r="Q22" s="2">
        <f t="shared" si="5"/>
        <v>5.5441982000000003</v>
      </c>
      <c r="R22" s="2">
        <v>575</v>
      </c>
      <c r="S22" s="2">
        <f t="shared" si="6"/>
        <v>1489.24425</v>
      </c>
      <c r="T22" s="2">
        <f t="shared" si="7"/>
        <v>368000</v>
      </c>
      <c r="U22" s="2">
        <f t="shared" si="8"/>
        <v>16031000000</v>
      </c>
      <c r="V22" s="2">
        <v>76598.504702999999</v>
      </c>
      <c r="W22" s="2">
        <f t="shared" si="9"/>
        <v>23.3472242334744</v>
      </c>
      <c r="X22" s="2">
        <f t="shared" si="10"/>
        <v>14.507297199719982</v>
      </c>
      <c r="Y22" s="2">
        <f t="shared" si="11"/>
        <v>2.7971178955714393</v>
      </c>
      <c r="Z22" s="2">
        <f t="shared" si="12"/>
        <v>89.037021876026358</v>
      </c>
      <c r="AA22" s="2">
        <f t="shared" si="13"/>
        <v>0.19107734705420598</v>
      </c>
      <c r="AB22" s="2">
        <f t="shared" si="14"/>
        <v>1.3628115593269341</v>
      </c>
      <c r="AC22" s="2">
        <v>196</v>
      </c>
      <c r="AD22" s="2">
        <f t="shared" si="15"/>
        <v>0.4542705197756447</v>
      </c>
      <c r="AE22" s="2">
        <v>781.58799999999997</v>
      </c>
      <c r="AF22" s="2">
        <f t="shared" si="16"/>
        <v>268.61313868613138</v>
      </c>
      <c r="AG22" s="2">
        <f t="shared" si="17"/>
        <v>1.021437632926294</v>
      </c>
      <c r="AH22" s="2">
        <f t="shared" si="18"/>
        <v>4.5374588131115688E-2</v>
      </c>
      <c r="AI22" s="2">
        <f t="shared" si="19"/>
        <v>4315000134.1000004</v>
      </c>
      <c r="AJ22" s="2">
        <f t="shared" si="20"/>
        <v>122187295.32000001</v>
      </c>
      <c r="AK22" s="2">
        <f t="shared" si="21"/>
        <v>122.18729532</v>
      </c>
      <c r="AL22" s="2" t="s">
        <v>284</v>
      </c>
      <c r="AM22" s="2" t="s">
        <v>285</v>
      </c>
      <c r="AN22" s="2" t="s">
        <v>286</v>
      </c>
      <c r="AO22" s="2" t="s">
        <v>287</v>
      </c>
      <c r="AP22" s="2" t="s">
        <v>288</v>
      </c>
      <c r="AQ22" s="2" t="s">
        <v>289</v>
      </c>
      <c r="AR22" s="2" t="s">
        <v>290</v>
      </c>
      <c r="AS22" s="2">
        <v>3</v>
      </c>
      <c r="AT22" s="2" t="s">
        <v>291</v>
      </c>
      <c r="AU22" s="2" t="s">
        <v>292</v>
      </c>
      <c r="AV22" s="2">
        <v>2</v>
      </c>
      <c r="AW22" s="5">
        <v>98</v>
      </c>
      <c r="AX22" s="2">
        <v>0</v>
      </c>
      <c r="AY22" s="5">
        <v>2</v>
      </c>
      <c r="AZ22" s="5">
        <v>0.1</v>
      </c>
      <c r="BA22" s="5">
        <v>0.1</v>
      </c>
      <c r="BB22" s="2">
        <v>0</v>
      </c>
      <c r="BC22" s="2">
        <v>0</v>
      </c>
      <c r="BD22" s="2">
        <v>0</v>
      </c>
      <c r="BE22" s="2">
        <v>0</v>
      </c>
      <c r="BF22" s="5">
        <v>0.1</v>
      </c>
      <c r="BG22" s="5">
        <v>78</v>
      </c>
      <c r="BH22" s="2">
        <v>0</v>
      </c>
      <c r="BI22" s="5">
        <v>5.9</v>
      </c>
      <c r="BJ22" s="5">
        <v>9.9</v>
      </c>
      <c r="BK22" s="2">
        <v>0</v>
      </c>
      <c r="BL22" s="2">
        <v>0</v>
      </c>
      <c r="BM22" s="2">
        <v>0</v>
      </c>
      <c r="BN22" s="5">
        <v>5.8</v>
      </c>
      <c r="BO22" s="5">
        <v>125146</v>
      </c>
      <c r="BP22" s="5">
        <v>15599</v>
      </c>
      <c r="BQ22" s="5">
        <v>92</v>
      </c>
      <c r="BR22" s="5">
        <v>11</v>
      </c>
      <c r="BS22" s="5">
        <v>0.17</v>
      </c>
      <c r="BT22" s="5">
        <v>0.02</v>
      </c>
      <c r="BU22" s="5">
        <v>135467</v>
      </c>
      <c r="BV22" s="5">
        <v>99</v>
      </c>
      <c r="BW22" s="5">
        <v>0.18</v>
      </c>
      <c r="BX22" s="5">
        <v>259423</v>
      </c>
      <c r="BY22" s="5">
        <v>20427</v>
      </c>
      <c r="BZ22" s="5">
        <v>190</v>
      </c>
      <c r="CA22" s="5">
        <v>15</v>
      </c>
      <c r="CB22" s="5">
        <v>0.38</v>
      </c>
      <c r="CC22" s="5">
        <v>0.03</v>
      </c>
      <c r="CD22" s="2">
        <v>0</v>
      </c>
      <c r="CE22" s="2">
        <v>0</v>
      </c>
      <c r="CF22" s="2">
        <v>0</v>
      </c>
      <c r="CG22" s="2">
        <v>0</v>
      </c>
      <c r="CH22" s="5">
        <v>16</v>
      </c>
      <c r="CI22" s="5">
        <v>59</v>
      </c>
      <c r="CJ22" s="5">
        <v>73</v>
      </c>
      <c r="CK22" s="5">
        <v>16</v>
      </c>
      <c r="CL22" s="2">
        <v>0</v>
      </c>
      <c r="CM22" s="5">
        <v>4</v>
      </c>
      <c r="CN22" s="5">
        <v>7</v>
      </c>
      <c r="CO22" s="5">
        <v>4</v>
      </c>
      <c r="CP22" s="5">
        <v>19</v>
      </c>
      <c r="CQ22" s="2">
        <v>0</v>
      </c>
      <c r="CR22" s="2">
        <v>0</v>
      </c>
      <c r="CS22" s="5">
        <v>0.18331</v>
      </c>
      <c r="CT22" s="5">
        <v>1.068E-2</v>
      </c>
      <c r="CU22" s="2" t="s">
        <v>138</v>
      </c>
    </row>
    <row r="23" spans="1:99" s="2" customFormat="1" x14ac:dyDescent="0.25">
      <c r="A23" s="2" t="s">
        <v>293</v>
      </c>
      <c r="C23" s="2" t="s">
        <v>294</v>
      </c>
      <c r="D23" s="2">
        <v>1920</v>
      </c>
      <c r="E23" s="2">
        <f t="shared" si="0"/>
        <v>95</v>
      </c>
      <c r="F23" s="2">
        <v>94</v>
      </c>
      <c r="G23" s="2">
        <v>109</v>
      </c>
      <c r="H23" s="2">
        <v>4084</v>
      </c>
      <c r="I23" s="2">
        <v>110679</v>
      </c>
      <c r="J23" s="2">
        <v>67854</v>
      </c>
      <c r="K23" s="2">
        <v>110679</v>
      </c>
      <c r="L23" s="2">
        <f t="shared" si="1"/>
        <v>4821166172.1000004</v>
      </c>
      <c r="M23" s="2">
        <v>1718</v>
      </c>
      <c r="N23" s="2">
        <f t="shared" si="2"/>
        <v>74836080</v>
      </c>
      <c r="O23" s="2">
        <f t="shared" si="3"/>
        <v>2.6843750000000002</v>
      </c>
      <c r="P23" s="2">
        <f t="shared" si="4"/>
        <v>6952505.4800000004</v>
      </c>
      <c r="Q23" s="2">
        <f t="shared" si="5"/>
        <v>6.9525054800000001</v>
      </c>
      <c r="R23" s="2">
        <v>0</v>
      </c>
      <c r="S23" s="2">
        <f t="shared" si="6"/>
        <v>0</v>
      </c>
      <c r="T23" s="2">
        <f t="shared" si="7"/>
        <v>0</v>
      </c>
      <c r="U23" s="2">
        <f t="shared" si="8"/>
        <v>0</v>
      </c>
      <c r="V23" s="2">
        <v>88932.324357000005</v>
      </c>
      <c r="W23" s="2">
        <f t="shared" si="9"/>
        <v>27.106572464013599</v>
      </c>
      <c r="X23" s="2">
        <f t="shared" si="10"/>
        <v>16.84324863926966</v>
      </c>
      <c r="Y23" s="2">
        <f t="shared" si="11"/>
        <v>2.9000055375298777</v>
      </c>
      <c r="Z23" s="2">
        <f t="shared" si="12"/>
        <v>64.423018577402772</v>
      </c>
      <c r="AA23" s="2">
        <f t="shared" si="13"/>
        <v>0.32386725429170582</v>
      </c>
      <c r="AB23" s="2">
        <f t="shared" si="14"/>
        <v>2.0560537843851945</v>
      </c>
      <c r="AC23" s="2">
        <v>94</v>
      </c>
      <c r="AD23" s="2">
        <f t="shared" si="15"/>
        <v>0.68535126146173164</v>
      </c>
      <c r="AE23" s="2">
        <v>2.2999999999999998</v>
      </c>
      <c r="AF23" s="2">
        <f t="shared" si="16"/>
        <v>0</v>
      </c>
      <c r="AG23" s="2">
        <f t="shared" si="17"/>
        <v>0.65998034701600627</v>
      </c>
      <c r="AH23" s="2">
        <f t="shared" si="18"/>
        <v>8.3068003645424257E-2</v>
      </c>
      <c r="AI23" s="2">
        <f t="shared" si="19"/>
        <v>2955713454.5999999</v>
      </c>
      <c r="AJ23" s="2">
        <f t="shared" si="20"/>
        <v>83696551.920000002</v>
      </c>
      <c r="AK23" s="2">
        <f t="shared" si="21"/>
        <v>83.696551920000005</v>
      </c>
      <c r="AL23" s="2" t="s">
        <v>295</v>
      </c>
      <c r="AM23" s="2" t="s">
        <v>296</v>
      </c>
      <c r="AN23" s="2" t="s">
        <v>297</v>
      </c>
      <c r="AO23" s="2" t="s">
        <v>298</v>
      </c>
      <c r="AP23" s="2" t="s">
        <v>299</v>
      </c>
      <c r="AQ23" s="2" t="s">
        <v>300</v>
      </c>
      <c r="AR23" s="2" t="s">
        <v>301</v>
      </c>
      <c r="AS23" s="2">
        <v>1</v>
      </c>
      <c r="AT23" s="2" t="s">
        <v>302</v>
      </c>
      <c r="AU23" s="2" t="s">
        <v>303</v>
      </c>
      <c r="AV23" s="2">
        <v>2</v>
      </c>
      <c r="AW23" s="5">
        <v>88</v>
      </c>
      <c r="AX23" s="5">
        <v>12</v>
      </c>
      <c r="AY23" s="2">
        <v>0</v>
      </c>
      <c r="AZ23" s="5">
        <v>1</v>
      </c>
      <c r="BA23" s="5">
        <v>0.1</v>
      </c>
      <c r="BB23" s="2">
        <v>0</v>
      </c>
      <c r="BC23" s="2">
        <v>0</v>
      </c>
      <c r="BD23" s="2">
        <v>0</v>
      </c>
      <c r="BE23" s="2">
        <v>0</v>
      </c>
      <c r="BF23" s="5">
        <v>0.5</v>
      </c>
      <c r="BG23" s="5">
        <v>33.1</v>
      </c>
      <c r="BH23" s="2">
        <v>0</v>
      </c>
      <c r="BI23" s="5">
        <v>27.3</v>
      </c>
      <c r="BJ23" s="5">
        <v>6.1</v>
      </c>
      <c r="BK23" s="2">
        <v>0</v>
      </c>
      <c r="BL23" s="2">
        <v>0</v>
      </c>
      <c r="BM23" s="2">
        <v>0</v>
      </c>
      <c r="BN23" s="5">
        <v>31.8</v>
      </c>
      <c r="BO23" s="5">
        <v>9974</v>
      </c>
      <c r="BP23" s="5">
        <v>675</v>
      </c>
      <c r="BQ23" s="5">
        <v>434</v>
      </c>
      <c r="BR23" s="5">
        <v>29</v>
      </c>
      <c r="BS23" s="5">
        <v>0.2</v>
      </c>
      <c r="BT23" s="5">
        <v>0.01</v>
      </c>
      <c r="BU23" s="5">
        <v>9816</v>
      </c>
      <c r="BV23" s="5">
        <v>427</v>
      </c>
      <c r="BW23" s="5">
        <v>0.2</v>
      </c>
      <c r="BX23" s="5">
        <v>9933</v>
      </c>
      <c r="BY23" s="5">
        <v>357</v>
      </c>
      <c r="BZ23" s="5">
        <v>432</v>
      </c>
      <c r="CA23" s="5">
        <v>16</v>
      </c>
      <c r="CB23" s="5">
        <v>5.1100000000000003</v>
      </c>
      <c r="CC23" s="5">
        <v>0.2</v>
      </c>
      <c r="CD23" s="2">
        <v>0</v>
      </c>
      <c r="CE23" s="2">
        <v>0</v>
      </c>
      <c r="CF23" s="2">
        <v>0</v>
      </c>
      <c r="CG23" s="2">
        <v>0</v>
      </c>
      <c r="CH23" s="5">
        <v>7</v>
      </c>
      <c r="CI23" s="5">
        <v>17</v>
      </c>
      <c r="CJ23" s="5">
        <v>41</v>
      </c>
      <c r="CK23" s="5">
        <v>61</v>
      </c>
      <c r="CL23" s="2">
        <v>0</v>
      </c>
      <c r="CM23" s="5">
        <v>13</v>
      </c>
      <c r="CN23" s="5">
        <v>44</v>
      </c>
      <c r="CO23" s="5">
        <v>2</v>
      </c>
      <c r="CP23" s="5">
        <v>15</v>
      </c>
      <c r="CQ23" s="2">
        <v>0</v>
      </c>
      <c r="CR23" s="2">
        <v>0</v>
      </c>
      <c r="CS23" s="2">
        <v>0</v>
      </c>
      <c r="CT23" s="2">
        <v>0</v>
      </c>
      <c r="CU23" s="2" t="s">
        <v>138</v>
      </c>
    </row>
    <row r="24" spans="1:99" s="2" customFormat="1" x14ac:dyDescent="0.25">
      <c r="A24" s="2" t="s">
        <v>304</v>
      </c>
      <c r="B24" s="2" t="s">
        <v>305</v>
      </c>
      <c r="C24" s="2" t="s">
        <v>306</v>
      </c>
      <c r="D24" s="2">
        <v>1967</v>
      </c>
      <c r="E24" s="2">
        <f t="shared" si="0"/>
        <v>48</v>
      </c>
      <c r="F24" s="2">
        <v>42</v>
      </c>
      <c r="G24" s="2">
        <v>65</v>
      </c>
      <c r="H24" s="2">
        <v>20600</v>
      </c>
      <c r="I24" s="2">
        <v>25120</v>
      </c>
      <c r="J24" s="2">
        <v>17210</v>
      </c>
      <c r="K24" s="2">
        <v>25120</v>
      </c>
      <c r="L24" s="2">
        <f t="shared" si="1"/>
        <v>1094224688</v>
      </c>
      <c r="M24" s="2">
        <v>950</v>
      </c>
      <c r="N24" s="2">
        <f t="shared" si="2"/>
        <v>41382000</v>
      </c>
      <c r="O24" s="2">
        <f t="shared" si="3"/>
        <v>1.484375</v>
      </c>
      <c r="P24" s="2">
        <f t="shared" si="4"/>
        <v>3844517</v>
      </c>
      <c r="Q24" s="2">
        <f t="shared" si="5"/>
        <v>3.8445170000000002</v>
      </c>
      <c r="R24" s="2">
        <v>5</v>
      </c>
      <c r="S24" s="2">
        <f t="shared" si="6"/>
        <v>12.949949999999999</v>
      </c>
      <c r="T24" s="2">
        <f t="shared" si="7"/>
        <v>3200</v>
      </c>
      <c r="U24" s="2">
        <f t="shared" si="8"/>
        <v>139400000</v>
      </c>
      <c r="V24" s="2">
        <v>38252.393474999997</v>
      </c>
      <c r="W24" s="2">
        <f t="shared" si="9"/>
        <v>11.659329531179999</v>
      </c>
      <c r="X24" s="2">
        <f t="shared" si="10"/>
        <v>7.2447738098041494</v>
      </c>
      <c r="Y24" s="2">
        <f t="shared" si="11"/>
        <v>1.6774422420214437</v>
      </c>
      <c r="Z24" s="2">
        <f t="shared" si="12"/>
        <v>26.442044560436905</v>
      </c>
      <c r="AA24" s="2">
        <f t="shared" si="13"/>
        <v>0.5492380222614166</v>
      </c>
      <c r="AB24" s="2">
        <f t="shared" si="14"/>
        <v>1.8887174686026362</v>
      </c>
      <c r="AC24" s="2">
        <v>42</v>
      </c>
      <c r="AD24" s="2">
        <f t="shared" si="15"/>
        <v>0.62957248953421208</v>
      </c>
      <c r="AE24" s="2">
        <v>52.587699999999998</v>
      </c>
      <c r="AF24" s="2">
        <f t="shared" si="16"/>
        <v>3.3684210526315788</v>
      </c>
      <c r="AG24" s="2">
        <f t="shared" si="17"/>
        <v>0.36427950943594906</v>
      </c>
      <c r="AH24" s="2">
        <f t="shared" si="18"/>
        <v>0.18110431718938572</v>
      </c>
      <c r="AI24" s="2">
        <f t="shared" si="19"/>
        <v>749665879</v>
      </c>
      <c r="AJ24" s="2">
        <f t="shared" si="20"/>
        <v>21228190.800000001</v>
      </c>
      <c r="AK24" s="2">
        <f t="shared" si="21"/>
        <v>21.2281908</v>
      </c>
      <c r="AL24" s="2" t="s">
        <v>307</v>
      </c>
      <c r="AM24" s="2" t="s">
        <v>308</v>
      </c>
      <c r="AN24" s="2" t="s">
        <v>309</v>
      </c>
      <c r="AO24" s="2" t="s">
        <v>310</v>
      </c>
      <c r="AP24" s="2" t="s">
        <v>311</v>
      </c>
      <c r="AQ24" s="2" t="s">
        <v>312</v>
      </c>
      <c r="AR24" s="2" t="s">
        <v>257</v>
      </c>
      <c r="AS24" s="2">
        <v>2</v>
      </c>
      <c r="AT24" s="2" t="s">
        <v>313</v>
      </c>
      <c r="AU24" s="2" t="s">
        <v>314</v>
      </c>
      <c r="AV24" s="2">
        <v>2</v>
      </c>
      <c r="AW24" s="5">
        <v>89</v>
      </c>
      <c r="AX24" s="5">
        <v>11</v>
      </c>
      <c r="AY24" s="2">
        <v>0</v>
      </c>
      <c r="AZ24" s="5">
        <v>3</v>
      </c>
      <c r="BA24" s="5">
        <v>0.5</v>
      </c>
      <c r="BB24" s="2">
        <v>0</v>
      </c>
      <c r="BC24" s="2">
        <v>0</v>
      </c>
      <c r="BD24" s="2">
        <v>0</v>
      </c>
      <c r="BE24" s="2">
        <v>0</v>
      </c>
      <c r="BF24" s="5">
        <v>0.7</v>
      </c>
      <c r="BG24" s="5">
        <v>47.8</v>
      </c>
      <c r="BH24" s="2">
        <v>0</v>
      </c>
      <c r="BI24" s="5">
        <v>19.899999999999999</v>
      </c>
      <c r="BJ24" s="5">
        <v>5.0999999999999996</v>
      </c>
      <c r="BK24" s="2">
        <v>0</v>
      </c>
      <c r="BL24" s="2">
        <v>0</v>
      </c>
      <c r="BM24" s="2">
        <v>0</v>
      </c>
      <c r="BN24" s="5">
        <v>22.9</v>
      </c>
      <c r="BO24" s="5">
        <v>16337</v>
      </c>
      <c r="BP24" s="5">
        <v>1314</v>
      </c>
      <c r="BQ24" s="5">
        <v>163</v>
      </c>
      <c r="BR24" s="5">
        <v>13</v>
      </c>
      <c r="BS24" s="5">
        <v>0.17</v>
      </c>
      <c r="BT24" s="5">
        <v>0.01</v>
      </c>
      <c r="BU24" s="5">
        <v>17041</v>
      </c>
      <c r="BV24" s="5">
        <v>170</v>
      </c>
      <c r="BW24" s="5">
        <v>0.18</v>
      </c>
      <c r="BX24" s="5">
        <v>36668</v>
      </c>
      <c r="BY24" s="5">
        <v>950</v>
      </c>
      <c r="BZ24" s="5">
        <v>367</v>
      </c>
      <c r="CA24" s="5">
        <v>10</v>
      </c>
      <c r="CB24" s="5">
        <v>0.8</v>
      </c>
      <c r="CC24" s="5">
        <v>0.02</v>
      </c>
      <c r="CD24" s="2">
        <v>0</v>
      </c>
      <c r="CE24" s="2">
        <v>0</v>
      </c>
      <c r="CF24" s="2">
        <v>0</v>
      </c>
      <c r="CG24" s="2">
        <v>0</v>
      </c>
      <c r="CH24" s="5">
        <v>8</v>
      </c>
      <c r="CI24" s="5">
        <v>28</v>
      </c>
      <c r="CJ24" s="5">
        <v>58</v>
      </c>
      <c r="CK24" s="5">
        <v>51</v>
      </c>
      <c r="CL24" s="2">
        <v>0</v>
      </c>
      <c r="CM24" s="5">
        <v>11</v>
      </c>
      <c r="CN24" s="5">
        <v>31</v>
      </c>
      <c r="CO24" s="5">
        <v>2</v>
      </c>
      <c r="CP24" s="5">
        <v>12</v>
      </c>
      <c r="CQ24" s="2">
        <v>0</v>
      </c>
      <c r="CR24" s="2">
        <v>0</v>
      </c>
      <c r="CS24" s="5">
        <v>4.5130000000000003E-2</v>
      </c>
      <c r="CT24" s="2">
        <v>0</v>
      </c>
      <c r="CU24" s="2" t="s">
        <v>138</v>
      </c>
    </row>
    <row r="25" spans="1:99" s="2" customFormat="1" x14ac:dyDescent="0.25">
      <c r="A25" s="2" t="s">
        <v>315</v>
      </c>
      <c r="C25" s="2" t="s">
        <v>316</v>
      </c>
      <c r="D25" s="2">
        <v>1914</v>
      </c>
      <c r="E25" s="2">
        <f t="shared" si="0"/>
        <v>101</v>
      </c>
      <c r="F25" s="2">
        <v>20</v>
      </c>
      <c r="G25" s="2">
        <v>21</v>
      </c>
      <c r="H25" s="2">
        <v>0</v>
      </c>
      <c r="I25" s="2">
        <v>79224</v>
      </c>
      <c r="J25" s="2">
        <v>79224</v>
      </c>
      <c r="K25" s="2">
        <v>79224</v>
      </c>
      <c r="L25" s="2">
        <f t="shared" si="1"/>
        <v>3450989517.5999999</v>
      </c>
      <c r="M25" s="2">
        <v>4560</v>
      </c>
      <c r="N25" s="2">
        <f t="shared" si="2"/>
        <v>198633600</v>
      </c>
      <c r="O25" s="2">
        <f t="shared" si="3"/>
        <v>7.125</v>
      </c>
      <c r="P25" s="2">
        <f t="shared" si="4"/>
        <v>18453681.600000001</v>
      </c>
      <c r="Q25" s="2">
        <f t="shared" si="5"/>
        <v>18.453681599999999</v>
      </c>
      <c r="R25" s="2">
        <v>35.200000000000003</v>
      </c>
      <c r="S25" s="2">
        <f t="shared" si="6"/>
        <v>91.167648</v>
      </c>
      <c r="T25" s="2">
        <f t="shared" si="7"/>
        <v>22528</v>
      </c>
      <c r="U25" s="2">
        <f t="shared" si="8"/>
        <v>981376000.00000012</v>
      </c>
      <c r="V25" s="2">
        <v>185667.96846</v>
      </c>
      <c r="W25" s="2">
        <f t="shared" si="9"/>
        <v>56.591596786608001</v>
      </c>
      <c r="X25" s="2">
        <f t="shared" si="10"/>
        <v>35.164399218513239</v>
      </c>
      <c r="Y25" s="2">
        <f t="shared" si="11"/>
        <v>3.7162534704673469</v>
      </c>
      <c r="Z25" s="2">
        <f t="shared" si="12"/>
        <v>17.373644326035475</v>
      </c>
      <c r="AA25" s="2">
        <f t="shared" si="13"/>
        <v>0.57911267444862113</v>
      </c>
      <c r="AB25" s="2">
        <f t="shared" si="14"/>
        <v>2.6060466489053211</v>
      </c>
      <c r="AC25" s="2">
        <v>20</v>
      </c>
      <c r="AD25" s="2">
        <f t="shared" si="15"/>
        <v>0.86868221630177378</v>
      </c>
      <c r="AE25" s="2">
        <v>5.91E-2</v>
      </c>
      <c r="AF25" s="2">
        <f t="shared" si="16"/>
        <v>4.9403508771929827</v>
      </c>
      <c r="AG25" s="2">
        <f t="shared" si="17"/>
        <v>0.10924712532112633</v>
      </c>
      <c r="AH25" s="2">
        <f t="shared" si="18"/>
        <v>0.18884006657554248</v>
      </c>
      <c r="AI25" s="2">
        <f t="shared" si="19"/>
        <v>3450989517.5999999</v>
      </c>
      <c r="AJ25" s="2">
        <f t="shared" si="20"/>
        <v>97721219.519999996</v>
      </c>
      <c r="AK25" s="2">
        <f t="shared" si="21"/>
        <v>97.721219519999991</v>
      </c>
      <c r="AL25" s="2" t="s">
        <v>317</v>
      </c>
      <c r="AM25" s="2" t="s">
        <v>318</v>
      </c>
      <c r="AN25" s="2" t="s">
        <v>319</v>
      </c>
      <c r="AO25" s="2" t="s">
        <v>320</v>
      </c>
      <c r="AP25" s="2" t="s">
        <v>321</v>
      </c>
      <c r="AQ25" s="2" t="s">
        <v>322</v>
      </c>
      <c r="AR25" s="2" t="s">
        <v>147</v>
      </c>
      <c r="AS25" s="2">
        <v>1</v>
      </c>
      <c r="AT25" s="2" t="s">
        <v>323</v>
      </c>
      <c r="AU25" s="2" t="s">
        <v>324</v>
      </c>
      <c r="AV25" s="2">
        <v>5</v>
      </c>
      <c r="AW25" s="5">
        <v>0</v>
      </c>
      <c r="AX25" s="5">
        <v>100</v>
      </c>
      <c r="AY25" s="2">
        <v>0</v>
      </c>
      <c r="AZ25" s="5">
        <v>12.5</v>
      </c>
      <c r="BA25" s="5">
        <v>0.7</v>
      </c>
      <c r="BB25" s="2">
        <v>0</v>
      </c>
      <c r="BC25" s="2">
        <v>0</v>
      </c>
      <c r="BD25" s="2">
        <v>0</v>
      </c>
      <c r="BE25" s="5">
        <v>0.3</v>
      </c>
      <c r="BF25" s="5">
        <v>0.1</v>
      </c>
      <c r="BG25" s="5">
        <v>0.2</v>
      </c>
      <c r="BH25" s="2">
        <v>0</v>
      </c>
      <c r="BI25" s="5">
        <v>0.5</v>
      </c>
      <c r="BJ25" s="5">
        <v>75.3</v>
      </c>
      <c r="BK25" s="2">
        <v>0</v>
      </c>
      <c r="BL25" s="5">
        <v>10.3</v>
      </c>
      <c r="BM25" s="2">
        <v>0</v>
      </c>
      <c r="BN25" s="2">
        <v>0</v>
      </c>
      <c r="BO25" s="5">
        <v>1527</v>
      </c>
      <c r="BP25" s="5">
        <v>274</v>
      </c>
      <c r="BQ25" s="5">
        <v>12</v>
      </c>
      <c r="BR25" s="5">
        <v>2</v>
      </c>
      <c r="BS25" s="5">
        <v>0.56999999999999995</v>
      </c>
      <c r="BT25" s="5">
        <v>0.1</v>
      </c>
      <c r="BU25" s="5">
        <v>1851</v>
      </c>
      <c r="BV25" s="5">
        <v>14</v>
      </c>
      <c r="BW25" s="5">
        <v>0.69</v>
      </c>
      <c r="BX25" s="5">
        <v>4902</v>
      </c>
      <c r="BY25" s="5">
        <v>2463</v>
      </c>
      <c r="BZ25" s="5">
        <v>37</v>
      </c>
      <c r="CA25" s="5">
        <v>19</v>
      </c>
      <c r="CB25" s="5">
        <v>91.66</v>
      </c>
      <c r="CC25" s="5">
        <v>46.55</v>
      </c>
      <c r="CD25" s="5">
        <v>6</v>
      </c>
      <c r="CE25" s="5">
        <v>1</v>
      </c>
      <c r="CF25" s="5">
        <v>9</v>
      </c>
      <c r="CG25" s="5">
        <v>4</v>
      </c>
      <c r="CH25" s="5">
        <v>30</v>
      </c>
      <c r="CI25" s="2">
        <v>0</v>
      </c>
      <c r="CJ25" s="2">
        <v>0</v>
      </c>
      <c r="CK25" s="2">
        <v>0</v>
      </c>
      <c r="CL25" s="2">
        <v>0</v>
      </c>
      <c r="CM25" s="5">
        <v>1</v>
      </c>
      <c r="CN25" s="2">
        <v>0</v>
      </c>
      <c r="CO25" s="5">
        <v>51</v>
      </c>
      <c r="CP25" s="5">
        <v>91</v>
      </c>
      <c r="CQ25" s="5">
        <v>2</v>
      </c>
      <c r="CR25" s="5">
        <v>3</v>
      </c>
      <c r="CS25" s="5">
        <v>0.24265</v>
      </c>
      <c r="CT25" s="5">
        <v>5.1389999999999998E-2</v>
      </c>
      <c r="CU25" s="2" t="s">
        <v>138</v>
      </c>
    </row>
    <row r="26" spans="1:99" s="2" customFormat="1" x14ac:dyDescent="0.25">
      <c r="A26" s="2" t="s">
        <v>325</v>
      </c>
      <c r="C26" s="2" t="s">
        <v>326</v>
      </c>
      <c r="D26" s="2">
        <v>1930</v>
      </c>
      <c r="E26" s="2">
        <f t="shared" si="0"/>
        <v>85</v>
      </c>
      <c r="F26" s="2">
        <v>37</v>
      </c>
      <c r="G26" s="2">
        <v>50</v>
      </c>
      <c r="H26" s="2">
        <v>0</v>
      </c>
      <c r="I26" s="2">
        <v>46670</v>
      </c>
      <c r="J26" s="2">
        <v>46670</v>
      </c>
      <c r="K26" s="2">
        <v>46670</v>
      </c>
      <c r="L26" s="2">
        <f t="shared" si="1"/>
        <v>2032940533</v>
      </c>
      <c r="M26" s="2">
        <v>1550</v>
      </c>
      <c r="N26" s="2">
        <f t="shared" si="2"/>
        <v>67518000</v>
      </c>
      <c r="O26" s="2">
        <f t="shared" si="3"/>
        <v>2.421875</v>
      </c>
      <c r="P26" s="2">
        <f t="shared" si="4"/>
        <v>6272633</v>
      </c>
      <c r="Q26" s="2">
        <f t="shared" si="5"/>
        <v>6.2726329999999999</v>
      </c>
      <c r="R26" s="2">
        <v>0</v>
      </c>
      <c r="S26" s="2">
        <f t="shared" si="6"/>
        <v>0</v>
      </c>
      <c r="T26" s="2">
        <f t="shared" si="7"/>
        <v>0</v>
      </c>
      <c r="U26" s="2">
        <f t="shared" si="8"/>
        <v>0</v>
      </c>
      <c r="V26" s="2">
        <v>111786.01161</v>
      </c>
      <c r="W26" s="2">
        <f t="shared" si="9"/>
        <v>34.072376338727999</v>
      </c>
      <c r="X26" s="2">
        <f t="shared" si="10"/>
        <v>21.171599882864342</v>
      </c>
      <c r="Y26" s="2">
        <f t="shared" si="11"/>
        <v>3.8377119625422456</v>
      </c>
      <c r="Z26" s="2">
        <f t="shared" si="12"/>
        <v>30.109608297046712</v>
      </c>
      <c r="AA26" s="2">
        <f t="shared" si="13"/>
        <v>0.59187842708759864</v>
      </c>
      <c r="AB26" s="2">
        <f t="shared" si="14"/>
        <v>2.4413195916524359</v>
      </c>
      <c r="AC26" s="2">
        <v>37</v>
      </c>
      <c r="AD26" s="2">
        <f t="shared" si="15"/>
        <v>0.81377319721747876</v>
      </c>
      <c r="AE26" s="2" t="s">
        <v>133</v>
      </c>
      <c r="AF26" s="2">
        <f t="shared" si="16"/>
        <v>0</v>
      </c>
      <c r="AG26" s="2">
        <f t="shared" si="17"/>
        <v>0.32474372617122921</v>
      </c>
      <c r="AH26" s="2">
        <f t="shared" si="18"/>
        <v>0.10896322923968872</v>
      </c>
      <c r="AI26" s="2">
        <f t="shared" si="19"/>
        <v>2032940533</v>
      </c>
      <c r="AJ26" s="2">
        <f t="shared" si="20"/>
        <v>57566511.600000001</v>
      </c>
      <c r="AK26" s="2">
        <f t="shared" si="21"/>
        <v>57.566511599999998</v>
      </c>
      <c r="AL26" s="2" t="s">
        <v>327</v>
      </c>
      <c r="AM26" s="2" t="s">
        <v>328</v>
      </c>
      <c r="AN26" s="2" t="s">
        <v>329</v>
      </c>
      <c r="AO26" s="2" t="s">
        <v>330</v>
      </c>
      <c r="AP26" s="2" t="s">
        <v>133</v>
      </c>
      <c r="AQ26" s="2" t="s">
        <v>133</v>
      </c>
      <c r="AR26" s="2" t="s">
        <v>133</v>
      </c>
      <c r="AS26" s="2">
        <v>0</v>
      </c>
      <c r="AT26" s="2" t="s">
        <v>133</v>
      </c>
      <c r="AU26" s="2" t="s">
        <v>133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 t="s">
        <v>138</v>
      </c>
    </row>
    <row r="27" spans="1:99" s="2" customFormat="1" x14ac:dyDescent="0.25">
      <c r="A27" s="2" t="s">
        <v>331</v>
      </c>
      <c r="C27" s="2" t="s">
        <v>332</v>
      </c>
      <c r="D27" s="2">
        <v>1965</v>
      </c>
      <c r="E27" s="2">
        <f t="shared" si="0"/>
        <v>50</v>
      </c>
      <c r="F27" s="2">
        <v>494</v>
      </c>
      <c r="G27" s="2">
        <v>525</v>
      </c>
      <c r="H27" s="2">
        <v>93000</v>
      </c>
      <c r="I27" s="2">
        <v>1427340</v>
      </c>
      <c r="J27" s="2">
        <v>1116000</v>
      </c>
      <c r="K27" s="2">
        <v>1427340</v>
      </c>
      <c r="L27" s="2">
        <f t="shared" si="1"/>
        <v>62174787666</v>
      </c>
      <c r="M27" s="2">
        <v>17300</v>
      </c>
      <c r="N27" s="2">
        <f t="shared" si="2"/>
        <v>753588000</v>
      </c>
      <c r="O27" s="2">
        <f t="shared" si="3"/>
        <v>27.03125</v>
      </c>
      <c r="P27" s="2">
        <f t="shared" si="4"/>
        <v>70010678</v>
      </c>
      <c r="Q27" s="2">
        <f t="shared" si="5"/>
        <v>70.010677999999999</v>
      </c>
      <c r="R27" s="2">
        <v>19650</v>
      </c>
      <c r="S27" s="2">
        <f t="shared" si="6"/>
        <v>50893.303499999995</v>
      </c>
      <c r="T27" s="2">
        <f t="shared" si="7"/>
        <v>12576000</v>
      </c>
      <c r="U27" s="2">
        <f t="shared" si="8"/>
        <v>547842000000</v>
      </c>
      <c r="V27" s="2">
        <v>930769.41795000003</v>
      </c>
      <c r="W27" s="2">
        <f t="shared" si="9"/>
        <v>283.69851859116</v>
      </c>
      <c r="X27" s="2">
        <f t="shared" si="10"/>
        <v>176.28214314322233</v>
      </c>
      <c r="Y27" s="2">
        <f t="shared" si="11"/>
        <v>9.5646661858835831</v>
      </c>
      <c r="Z27" s="2">
        <f t="shared" si="12"/>
        <v>82.505012906256468</v>
      </c>
      <c r="AA27" s="2">
        <f t="shared" si="13"/>
        <v>0.20609182322110953</v>
      </c>
      <c r="AB27" s="2">
        <f t="shared" si="14"/>
        <v>0.5010425884995332</v>
      </c>
      <c r="AC27" s="2">
        <v>494</v>
      </c>
      <c r="AD27" s="2">
        <f t="shared" si="15"/>
        <v>0.16701419616651106</v>
      </c>
      <c r="AE27" s="2">
        <v>36.938400000000001</v>
      </c>
      <c r="AF27" s="2">
        <f t="shared" si="16"/>
        <v>726.93641618497111</v>
      </c>
      <c r="AG27" s="2">
        <f t="shared" si="17"/>
        <v>0.26635373915847282</v>
      </c>
      <c r="AH27" s="2">
        <f t="shared" si="18"/>
        <v>5.0859018741508569E-2</v>
      </c>
      <c r="AI27" s="2">
        <f t="shared" si="19"/>
        <v>48612848400</v>
      </c>
      <c r="AJ27" s="2">
        <f t="shared" si="20"/>
        <v>1376563680</v>
      </c>
      <c r="AK27" s="2">
        <f t="shared" si="21"/>
        <v>1376.56368</v>
      </c>
      <c r="AL27" s="2" t="s">
        <v>333</v>
      </c>
      <c r="AM27" s="2" t="s">
        <v>334</v>
      </c>
      <c r="AN27" s="2" t="s">
        <v>335</v>
      </c>
      <c r="AO27" s="2" t="s">
        <v>336</v>
      </c>
      <c r="AP27" s="2" t="s">
        <v>337</v>
      </c>
      <c r="AQ27" s="2" t="s">
        <v>338</v>
      </c>
      <c r="AR27" s="2" t="s">
        <v>339</v>
      </c>
      <c r="AS27" s="2">
        <v>2</v>
      </c>
      <c r="AT27" s="2" t="s">
        <v>340</v>
      </c>
      <c r="AU27" s="2" t="s">
        <v>341</v>
      </c>
      <c r="AV27" s="2">
        <v>2</v>
      </c>
      <c r="AW27" s="5">
        <v>74</v>
      </c>
      <c r="AX27" s="5">
        <v>26</v>
      </c>
      <c r="AY27" s="2">
        <v>0</v>
      </c>
      <c r="AZ27" s="5">
        <v>0.1</v>
      </c>
      <c r="BA27" s="5">
        <v>0.3</v>
      </c>
      <c r="BB27" s="2">
        <v>0</v>
      </c>
      <c r="BC27" s="2">
        <v>0</v>
      </c>
      <c r="BD27" s="2">
        <v>0</v>
      </c>
      <c r="BE27" s="2">
        <v>0</v>
      </c>
      <c r="BF27" s="5">
        <v>1.4</v>
      </c>
      <c r="BG27" s="5">
        <v>36.5</v>
      </c>
      <c r="BH27" s="2">
        <v>0</v>
      </c>
      <c r="BI27" s="5">
        <v>23</v>
      </c>
      <c r="BJ27" s="5">
        <v>38.4</v>
      </c>
      <c r="BK27" s="5">
        <v>0.2</v>
      </c>
      <c r="BL27" s="5">
        <v>0.1</v>
      </c>
      <c r="BM27" s="2">
        <v>0</v>
      </c>
      <c r="BN27" s="2">
        <v>0</v>
      </c>
      <c r="BO27" s="5">
        <v>2920</v>
      </c>
      <c r="BP27" s="5">
        <v>809</v>
      </c>
      <c r="BQ27" s="5">
        <v>7</v>
      </c>
      <c r="BR27" s="5">
        <v>2</v>
      </c>
      <c r="BS27" s="5">
        <v>7.0000000000000007E-2</v>
      </c>
      <c r="BT27" s="5">
        <v>0.02</v>
      </c>
      <c r="BU27" s="5">
        <v>3795</v>
      </c>
      <c r="BV27" s="5">
        <v>9</v>
      </c>
      <c r="BW27" s="5">
        <v>0.09</v>
      </c>
      <c r="BX27" s="5">
        <v>29065</v>
      </c>
      <c r="BY27" s="5">
        <v>5915</v>
      </c>
      <c r="BZ27" s="5">
        <v>71</v>
      </c>
      <c r="CA27" s="5">
        <v>14</v>
      </c>
      <c r="CB27" s="5">
        <v>0.89</v>
      </c>
      <c r="CC27" s="5">
        <v>0.18</v>
      </c>
      <c r="CD27" s="2">
        <v>0</v>
      </c>
      <c r="CE27" s="2">
        <v>0</v>
      </c>
      <c r="CF27" s="5">
        <v>3</v>
      </c>
      <c r="CG27" s="5">
        <v>1</v>
      </c>
      <c r="CH27" s="5">
        <v>22</v>
      </c>
      <c r="CI27" s="5">
        <v>32</v>
      </c>
      <c r="CJ27" s="5">
        <v>23</v>
      </c>
      <c r="CK27" s="2">
        <v>0</v>
      </c>
      <c r="CL27" s="2">
        <v>0</v>
      </c>
      <c r="CM27" s="5">
        <v>24</v>
      </c>
      <c r="CN27" s="5">
        <v>24</v>
      </c>
      <c r="CO27" s="5">
        <v>19</v>
      </c>
      <c r="CP27" s="5">
        <v>51</v>
      </c>
      <c r="CQ27" s="2">
        <v>0</v>
      </c>
      <c r="CR27" s="2">
        <v>0</v>
      </c>
      <c r="CS27" s="5">
        <v>0.32595000000000002</v>
      </c>
      <c r="CT27" s="5">
        <v>4.496E-2</v>
      </c>
      <c r="CU27" s="2" t="s">
        <v>138</v>
      </c>
    </row>
    <row r="28" spans="1:99" s="2" customFormat="1" x14ac:dyDescent="0.25">
      <c r="A28" s="2" t="s">
        <v>342</v>
      </c>
      <c r="C28" s="2" t="s">
        <v>343</v>
      </c>
      <c r="D28" s="2">
        <v>1910</v>
      </c>
      <c r="E28" s="2">
        <f t="shared" si="0"/>
        <v>105</v>
      </c>
      <c r="F28" s="2">
        <v>69</v>
      </c>
      <c r="G28" s="2">
        <v>93</v>
      </c>
      <c r="H28" s="2">
        <v>0</v>
      </c>
      <c r="I28" s="2">
        <v>39800</v>
      </c>
      <c r="J28" s="2">
        <v>32300</v>
      </c>
      <c r="K28" s="2">
        <v>39800</v>
      </c>
      <c r="L28" s="2">
        <f t="shared" si="1"/>
        <v>1733684020</v>
      </c>
      <c r="M28" s="2">
        <v>1470</v>
      </c>
      <c r="N28" s="2">
        <f t="shared" si="2"/>
        <v>64033200</v>
      </c>
      <c r="O28" s="2">
        <f t="shared" si="3"/>
        <v>2.296875</v>
      </c>
      <c r="P28" s="2">
        <f t="shared" si="4"/>
        <v>5948884.2000000002</v>
      </c>
      <c r="Q28" s="2">
        <f t="shared" si="5"/>
        <v>5.9488842000000002</v>
      </c>
      <c r="R28" s="2">
        <v>95</v>
      </c>
      <c r="S28" s="2">
        <f t="shared" si="6"/>
        <v>246.04904999999999</v>
      </c>
      <c r="T28" s="2">
        <f t="shared" si="7"/>
        <v>60800</v>
      </c>
      <c r="U28" s="2">
        <f t="shared" si="8"/>
        <v>2648600000</v>
      </c>
      <c r="V28" s="2">
        <v>68413.384399999995</v>
      </c>
      <c r="W28" s="2">
        <f t="shared" si="9"/>
        <v>20.852399565119999</v>
      </c>
      <c r="X28" s="2">
        <f t="shared" si="10"/>
        <v>12.957084525053601</v>
      </c>
      <c r="Y28" s="2">
        <f t="shared" si="11"/>
        <v>2.4117549118992763</v>
      </c>
      <c r="Z28" s="2">
        <f t="shared" si="12"/>
        <v>27.074767776715827</v>
      </c>
      <c r="AA28" s="2">
        <f t="shared" si="13"/>
        <v>0.52338515894469984</v>
      </c>
      <c r="AB28" s="2">
        <f t="shared" si="14"/>
        <v>1.1771638163789491</v>
      </c>
      <c r="AC28" s="2">
        <v>69</v>
      </c>
      <c r="AD28" s="2">
        <f t="shared" si="15"/>
        <v>0.392387938792983</v>
      </c>
      <c r="AE28" s="2">
        <v>28.7973</v>
      </c>
      <c r="AF28" s="2">
        <f t="shared" si="16"/>
        <v>41.360544217687078</v>
      </c>
      <c r="AG28" s="2">
        <f t="shared" si="17"/>
        <v>0.29985243909169557</v>
      </c>
      <c r="AH28" s="2">
        <f t="shared" si="18"/>
        <v>0.14931412055659485</v>
      </c>
      <c r="AI28" s="2">
        <f t="shared" si="19"/>
        <v>1406984770</v>
      </c>
      <c r="AJ28" s="2">
        <f t="shared" si="20"/>
        <v>39841404</v>
      </c>
      <c r="AK28" s="2">
        <f t="shared" si="21"/>
        <v>39.841403999999997</v>
      </c>
      <c r="AL28" s="2" t="s">
        <v>344</v>
      </c>
      <c r="AM28" s="2" t="s">
        <v>133</v>
      </c>
      <c r="AN28" s="2" t="s">
        <v>345</v>
      </c>
      <c r="AO28" s="2" t="s">
        <v>346</v>
      </c>
      <c r="AP28" s="2" t="s">
        <v>347</v>
      </c>
      <c r="AQ28" s="2" t="s">
        <v>289</v>
      </c>
      <c r="AR28" s="2" t="s">
        <v>348</v>
      </c>
      <c r="AS28" s="2">
        <v>2</v>
      </c>
      <c r="AT28" s="2" t="s">
        <v>349</v>
      </c>
      <c r="AU28" s="2" t="s">
        <v>350</v>
      </c>
      <c r="AV28" s="2">
        <v>2</v>
      </c>
      <c r="AW28" s="5">
        <v>93</v>
      </c>
      <c r="AX28" s="5">
        <v>7</v>
      </c>
      <c r="AY28" s="2">
        <v>0</v>
      </c>
      <c r="AZ28" s="5">
        <v>0.5</v>
      </c>
      <c r="BA28" s="5">
        <v>2.1</v>
      </c>
      <c r="BB28" s="2">
        <v>0</v>
      </c>
      <c r="BC28" s="2">
        <v>0</v>
      </c>
      <c r="BD28" s="2">
        <v>0</v>
      </c>
      <c r="BE28" s="2">
        <v>0</v>
      </c>
      <c r="BF28" s="5">
        <v>0.6</v>
      </c>
      <c r="BG28" s="5">
        <v>18.399999999999999</v>
      </c>
      <c r="BH28" s="2">
        <v>0</v>
      </c>
      <c r="BI28" s="5">
        <v>8</v>
      </c>
      <c r="BJ28" s="5">
        <v>63.7</v>
      </c>
      <c r="BK28" s="5">
        <v>4.9000000000000004</v>
      </c>
      <c r="BL28" s="2">
        <v>0</v>
      </c>
      <c r="BM28" s="2">
        <v>0</v>
      </c>
      <c r="BN28" s="5">
        <v>1.7</v>
      </c>
      <c r="BO28" s="5">
        <v>3578</v>
      </c>
      <c r="BP28" s="5">
        <v>546</v>
      </c>
      <c r="BQ28" s="5">
        <v>26</v>
      </c>
      <c r="BR28" s="5">
        <v>4</v>
      </c>
      <c r="BS28" s="5">
        <v>0.13</v>
      </c>
      <c r="BT28" s="5">
        <v>0.02</v>
      </c>
      <c r="BU28" s="5">
        <v>4068</v>
      </c>
      <c r="BV28" s="5">
        <v>30</v>
      </c>
      <c r="BW28" s="5">
        <v>0.15</v>
      </c>
      <c r="BX28" s="5">
        <v>11699</v>
      </c>
      <c r="BY28" s="5">
        <v>3121</v>
      </c>
      <c r="BZ28" s="5">
        <v>85</v>
      </c>
      <c r="CA28" s="5">
        <v>23</v>
      </c>
      <c r="CB28" s="5">
        <v>0.47</v>
      </c>
      <c r="CC28" s="5">
        <v>0.13</v>
      </c>
      <c r="CD28" s="5">
        <v>2</v>
      </c>
      <c r="CE28" s="5">
        <v>1</v>
      </c>
      <c r="CF28" s="5">
        <v>9</v>
      </c>
      <c r="CG28" s="5">
        <v>8</v>
      </c>
      <c r="CH28" s="5">
        <v>20</v>
      </c>
      <c r="CI28" s="5">
        <v>17</v>
      </c>
      <c r="CJ28" s="5">
        <v>8</v>
      </c>
      <c r="CK28" s="5">
        <v>6</v>
      </c>
      <c r="CL28" s="2">
        <v>0</v>
      </c>
      <c r="CM28" s="5">
        <v>7</v>
      </c>
      <c r="CN28" s="5">
        <v>4</v>
      </c>
      <c r="CO28" s="5">
        <v>37</v>
      </c>
      <c r="CP28" s="5">
        <v>74</v>
      </c>
      <c r="CQ28" s="5">
        <v>3</v>
      </c>
      <c r="CR28" s="5">
        <v>5</v>
      </c>
      <c r="CS28" s="5">
        <v>0.10256</v>
      </c>
      <c r="CT28" s="2">
        <v>0</v>
      </c>
      <c r="CU28" s="2" t="s">
        <v>138</v>
      </c>
    </row>
    <row r="29" spans="1:99" s="2" customFormat="1" x14ac:dyDescent="0.25">
      <c r="A29" s="2" t="s">
        <v>351</v>
      </c>
      <c r="C29" s="2" t="s">
        <v>352</v>
      </c>
      <c r="D29" s="2">
        <v>1955</v>
      </c>
      <c r="E29" s="2">
        <f t="shared" si="0"/>
        <v>60</v>
      </c>
      <c r="F29" s="2">
        <v>197</v>
      </c>
      <c r="G29" s="2">
        <v>206</v>
      </c>
      <c r="H29" s="2">
        <v>68470</v>
      </c>
      <c r="I29" s="2">
        <v>1424478</v>
      </c>
      <c r="J29" s="2">
        <v>967320</v>
      </c>
      <c r="K29" s="2">
        <v>1424478</v>
      </c>
      <c r="L29" s="2">
        <f t="shared" si="1"/>
        <v>62050119232.200005</v>
      </c>
      <c r="M29" s="2">
        <v>17886</v>
      </c>
      <c r="N29" s="2">
        <f t="shared" si="2"/>
        <v>779114160</v>
      </c>
      <c r="O29" s="2">
        <f t="shared" si="3"/>
        <v>27.946875000000002</v>
      </c>
      <c r="P29" s="2">
        <f t="shared" si="4"/>
        <v>72382137.960000008</v>
      </c>
      <c r="Q29" s="2">
        <f t="shared" si="5"/>
        <v>72.382137960000009</v>
      </c>
      <c r="R29" s="2">
        <v>4393</v>
      </c>
      <c r="S29" s="2">
        <f t="shared" si="6"/>
        <v>11377.826069999999</v>
      </c>
      <c r="T29" s="2">
        <f t="shared" si="7"/>
        <v>2811520</v>
      </c>
      <c r="U29" s="2">
        <f t="shared" si="8"/>
        <v>122476840000</v>
      </c>
      <c r="V29" s="2">
        <v>1046323.72</v>
      </c>
      <c r="W29" s="2">
        <f t="shared" si="9"/>
        <v>318.91946985599998</v>
      </c>
      <c r="X29" s="2">
        <f t="shared" si="10"/>
        <v>198.16743462568002</v>
      </c>
      <c r="Y29" s="2">
        <f t="shared" si="11"/>
        <v>10.57450924535698</v>
      </c>
      <c r="Z29" s="2">
        <f t="shared" si="12"/>
        <v>79.641883587637537</v>
      </c>
      <c r="AA29" s="2">
        <f t="shared" si="13"/>
        <v>0.2672875647570323</v>
      </c>
      <c r="AB29" s="2">
        <f t="shared" si="14"/>
        <v>1.2128205622482873</v>
      </c>
      <c r="AC29" s="2">
        <v>197</v>
      </c>
      <c r="AD29" s="2">
        <f t="shared" si="15"/>
        <v>0.40427352074942913</v>
      </c>
      <c r="AE29" s="2">
        <v>303.2</v>
      </c>
      <c r="AF29" s="2">
        <f t="shared" si="16"/>
        <v>157.1910991837191</v>
      </c>
      <c r="AG29" s="2">
        <f t="shared" si="17"/>
        <v>0.25286366166268143</v>
      </c>
      <c r="AH29" s="2">
        <f t="shared" si="18"/>
        <v>6.0663732433681533E-2</v>
      </c>
      <c r="AI29" s="2">
        <f t="shared" si="19"/>
        <v>42136362468</v>
      </c>
      <c r="AJ29" s="2">
        <f t="shared" si="20"/>
        <v>1193169873.5999999</v>
      </c>
      <c r="AK29" s="2">
        <f t="shared" si="21"/>
        <v>1193.1698735999998</v>
      </c>
      <c r="AL29" s="2" t="s">
        <v>353</v>
      </c>
      <c r="AM29" s="2" t="s">
        <v>354</v>
      </c>
      <c r="AN29" s="2" t="s">
        <v>355</v>
      </c>
      <c r="AO29" s="2" t="s">
        <v>356</v>
      </c>
      <c r="AP29" s="2" t="s">
        <v>357</v>
      </c>
      <c r="AQ29" s="2" t="s">
        <v>358</v>
      </c>
      <c r="AR29" s="2" t="s">
        <v>359</v>
      </c>
      <c r="AS29" s="2">
        <v>5</v>
      </c>
      <c r="AT29" s="2" t="s">
        <v>360</v>
      </c>
      <c r="AU29" s="2" t="s">
        <v>361</v>
      </c>
      <c r="AV29" s="2">
        <v>5</v>
      </c>
      <c r="AW29" s="5">
        <v>72</v>
      </c>
      <c r="AX29" s="5">
        <v>26</v>
      </c>
      <c r="AY29" s="5">
        <v>2</v>
      </c>
      <c r="AZ29" s="5">
        <v>1.5</v>
      </c>
      <c r="BA29" s="5">
        <v>0.9</v>
      </c>
      <c r="BB29" s="2">
        <v>0</v>
      </c>
      <c r="BC29" s="2">
        <v>0</v>
      </c>
      <c r="BD29" s="2">
        <v>0</v>
      </c>
      <c r="BE29" s="5">
        <v>0.1</v>
      </c>
      <c r="BF29" s="5">
        <v>0.6</v>
      </c>
      <c r="BG29" s="5">
        <v>5.4</v>
      </c>
      <c r="BH29" s="5">
        <v>0.1</v>
      </c>
      <c r="BI29" s="5">
        <v>1.3</v>
      </c>
      <c r="BJ29" s="5">
        <v>42.2</v>
      </c>
      <c r="BK29" s="5">
        <v>3.2</v>
      </c>
      <c r="BL29" s="5">
        <v>44</v>
      </c>
      <c r="BM29" s="2">
        <v>0</v>
      </c>
      <c r="BN29" s="5">
        <v>0.6</v>
      </c>
      <c r="BO29" s="5">
        <v>65946</v>
      </c>
      <c r="BP29" s="5">
        <v>18409</v>
      </c>
      <c r="BQ29" s="5">
        <v>5</v>
      </c>
      <c r="BR29" s="5">
        <v>1</v>
      </c>
      <c r="BS29" s="5">
        <v>0.03</v>
      </c>
      <c r="BT29" s="5">
        <v>0.01</v>
      </c>
      <c r="BU29" s="5">
        <v>70993</v>
      </c>
      <c r="BV29" s="5">
        <v>6</v>
      </c>
      <c r="BW29" s="5">
        <v>0.04</v>
      </c>
      <c r="BX29" s="5">
        <v>485572</v>
      </c>
      <c r="BY29" s="5">
        <v>23317</v>
      </c>
      <c r="BZ29" s="5">
        <v>39</v>
      </c>
      <c r="CA29" s="5">
        <v>2</v>
      </c>
      <c r="CB29" s="5">
        <v>1.83</v>
      </c>
      <c r="CC29" s="5">
        <v>0.1</v>
      </c>
      <c r="CD29" s="5">
        <v>3</v>
      </c>
      <c r="CE29" s="5">
        <v>2</v>
      </c>
      <c r="CF29" s="5">
        <v>49</v>
      </c>
      <c r="CG29" s="5">
        <v>33</v>
      </c>
      <c r="CH29" s="5">
        <v>11</v>
      </c>
      <c r="CI29" s="5">
        <v>7</v>
      </c>
      <c r="CJ29" s="5">
        <v>3</v>
      </c>
      <c r="CK29" s="5">
        <v>3</v>
      </c>
      <c r="CL29" s="2">
        <v>0</v>
      </c>
      <c r="CM29" s="5">
        <v>2</v>
      </c>
      <c r="CN29" s="5">
        <v>1</v>
      </c>
      <c r="CO29" s="5">
        <v>18</v>
      </c>
      <c r="CP29" s="5">
        <v>48</v>
      </c>
      <c r="CQ29" s="5">
        <v>6</v>
      </c>
      <c r="CR29" s="5">
        <v>13</v>
      </c>
      <c r="CS29" s="5">
        <v>9.7930000000000003E-2</v>
      </c>
      <c r="CT29" s="2">
        <v>0</v>
      </c>
      <c r="CU29" s="2" t="s">
        <v>138</v>
      </c>
    </row>
    <row r="30" spans="1:99" s="2" customFormat="1" x14ac:dyDescent="0.25">
      <c r="A30" s="2" t="s">
        <v>362</v>
      </c>
      <c r="C30" s="2" t="s">
        <v>363</v>
      </c>
      <c r="D30" s="2">
        <v>1967</v>
      </c>
      <c r="E30" s="2">
        <f t="shared" si="0"/>
        <v>48</v>
      </c>
      <c r="F30" s="2">
        <v>172</v>
      </c>
      <c r="G30" s="2">
        <v>205</v>
      </c>
      <c r="H30" s="2">
        <v>33700</v>
      </c>
      <c r="I30" s="2">
        <v>34000</v>
      </c>
      <c r="J30" s="2">
        <v>30000</v>
      </c>
      <c r="K30" s="2">
        <v>34000</v>
      </c>
      <c r="L30" s="2">
        <f t="shared" si="1"/>
        <v>1481036600</v>
      </c>
      <c r="M30" s="2">
        <v>450.10700000000003</v>
      </c>
      <c r="N30" s="2">
        <f t="shared" si="2"/>
        <v>19606660.920000002</v>
      </c>
      <c r="O30" s="2">
        <f t="shared" si="3"/>
        <v>0.70329218750000011</v>
      </c>
      <c r="P30" s="2">
        <f t="shared" si="4"/>
        <v>1821520.0140200001</v>
      </c>
      <c r="Q30" s="2">
        <f t="shared" si="5"/>
        <v>1.8215200140200003</v>
      </c>
      <c r="R30" s="2">
        <v>0</v>
      </c>
      <c r="S30" s="2">
        <f t="shared" si="6"/>
        <v>0</v>
      </c>
      <c r="T30" s="2">
        <f t="shared" si="7"/>
        <v>0</v>
      </c>
      <c r="U30" s="2">
        <f t="shared" si="8"/>
        <v>0</v>
      </c>
      <c r="V30" s="2">
        <v>41413.103104000002</v>
      </c>
      <c r="W30" s="2">
        <f t="shared" si="9"/>
        <v>12.622713826099199</v>
      </c>
      <c r="X30" s="2">
        <f t="shared" si="10"/>
        <v>7.8433932492789769</v>
      </c>
      <c r="Y30" s="2">
        <f t="shared" si="11"/>
        <v>2.6383393429531208</v>
      </c>
      <c r="Z30" s="2">
        <f t="shared" si="12"/>
        <v>75.537420983766367</v>
      </c>
      <c r="AA30" s="2">
        <f t="shared" si="13"/>
        <v>0.34111386284061357</v>
      </c>
      <c r="AB30" s="2">
        <f t="shared" si="14"/>
        <v>1.3175131566935994</v>
      </c>
      <c r="AC30" s="2">
        <v>172</v>
      </c>
      <c r="AD30" s="2">
        <f t="shared" si="15"/>
        <v>0.43917105223119979</v>
      </c>
      <c r="AE30" s="2">
        <v>10.459</v>
      </c>
      <c r="AF30" s="2">
        <f t="shared" si="16"/>
        <v>0</v>
      </c>
      <c r="AG30" s="2">
        <f t="shared" si="17"/>
        <v>1.5118398283890377</v>
      </c>
      <c r="AH30" s="2">
        <f t="shared" si="18"/>
        <v>4.9224416934742901E-2</v>
      </c>
      <c r="AI30" s="2">
        <f t="shared" si="19"/>
        <v>1306797000</v>
      </c>
      <c r="AJ30" s="2">
        <f t="shared" si="20"/>
        <v>37004400</v>
      </c>
      <c r="AK30" s="2">
        <f t="shared" si="21"/>
        <v>37.004399999999997</v>
      </c>
      <c r="AL30" s="2" t="s">
        <v>364</v>
      </c>
      <c r="AM30" s="2" t="s">
        <v>365</v>
      </c>
      <c r="AN30" s="2" t="s">
        <v>366</v>
      </c>
      <c r="AO30" s="2" t="s">
        <v>367</v>
      </c>
      <c r="AP30" s="2" t="s">
        <v>368</v>
      </c>
      <c r="AQ30" s="2" t="s">
        <v>312</v>
      </c>
      <c r="AR30" s="2" t="s">
        <v>369</v>
      </c>
      <c r="AS30" s="2">
        <v>2</v>
      </c>
      <c r="AT30" s="2" t="s">
        <v>370</v>
      </c>
      <c r="AU30" s="2" t="s">
        <v>371</v>
      </c>
      <c r="AV30" s="2">
        <v>2</v>
      </c>
      <c r="AW30" s="5">
        <v>100</v>
      </c>
      <c r="AX30" s="2">
        <v>0</v>
      </c>
      <c r="AY30" s="2">
        <v>0</v>
      </c>
      <c r="AZ30" s="5">
        <v>0.5</v>
      </c>
      <c r="BA30" s="5">
        <v>0.3</v>
      </c>
      <c r="BB30" s="2">
        <v>0</v>
      </c>
      <c r="BC30" s="2">
        <v>0</v>
      </c>
      <c r="BD30" s="2">
        <v>0</v>
      </c>
      <c r="BE30" s="2">
        <v>0</v>
      </c>
      <c r="BF30" s="5">
        <v>1.2</v>
      </c>
      <c r="BG30" s="5">
        <v>43.7</v>
      </c>
      <c r="BH30" s="5">
        <v>2</v>
      </c>
      <c r="BI30" s="5">
        <v>8.5</v>
      </c>
      <c r="BJ30" s="5">
        <v>40.799999999999997</v>
      </c>
      <c r="BK30" s="2">
        <v>0</v>
      </c>
      <c r="BL30" s="2">
        <v>0</v>
      </c>
      <c r="BM30" s="2">
        <v>0</v>
      </c>
      <c r="BN30" s="5">
        <v>3</v>
      </c>
      <c r="BO30" s="5">
        <v>11897</v>
      </c>
      <c r="BP30" s="5">
        <v>1208</v>
      </c>
      <c r="BQ30" s="5">
        <v>94</v>
      </c>
      <c r="BR30" s="5">
        <v>10</v>
      </c>
      <c r="BS30" s="5">
        <v>0.16</v>
      </c>
      <c r="BT30" s="5">
        <v>0.02</v>
      </c>
      <c r="BU30" s="5">
        <v>12648</v>
      </c>
      <c r="BV30" s="5">
        <v>100</v>
      </c>
      <c r="BW30" s="5">
        <v>0.17</v>
      </c>
      <c r="BX30" s="5">
        <v>17754</v>
      </c>
      <c r="BY30" s="5">
        <v>2362</v>
      </c>
      <c r="BZ30" s="5">
        <v>140</v>
      </c>
      <c r="CA30" s="5">
        <v>19</v>
      </c>
      <c r="CB30" s="5">
        <v>1.93</v>
      </c>
      <c r="CC30" s="5">
        <v>0.26</v>
      </c>
      <c r="CD30" s="2">
        <v>0</v>
      </c>
      <c r="CE30" s="2">
        <v>0</v>
      </c>
      <c r="CF30" s="2">
        <v>0</v>
      </c>
      <c r="CG30" s="2">
        <v>0</v>
      </c>
      <c r="CH30" s="5">
        <v>14</v>
      </c>
      <c r="CI30" s="5">
        <v>45</v>
      </c>
      <c r="CJ30" s="5">
        <v>32</v>
      </c>
      <c r="CK30" s="5">
        <v>11</v>
      </c>
      <c r="CL30" s="2">
        <v>0</v>
      </c>
      <c r="CM30" s="5">
        <v>8</v>
      </c>
      <c r="CN30" s="5">
        <v>8</v>
      </c>
      <c r="CO30" s="5">
        <v>22</v>
      </c>
      <c r="CP30" s="5">
        <v>60</v>
      </c>
      <c r="CQ30" s="2">
        <v>0</v>
      </c>
      <c r="CR30" s="2">
        <v>0</v>
      </c>
      <c r="CS30" s="5">
        <v>2.9479999999999999E-2</v>
      </c>
      <c r="CT30" s="2">
        <v>0</v>
      </c>
      <c r="CU30" s="2" t="s">
        <v>150</v>
      </c>
    </row>
    <row r="31" spans="1:99" s="2" customFormat="1" x14ac:dyDescent="0.25">
      <c r="A31" s="2" t="s">
        <v>372</v>
      </c>
      <c r="B31" s="2" t="s">
        <v>373</v>
      </c>
      <c r="C31" s="2" t="s">
        <v>374</v>
      </c>
      <c r="D31" s="2">
        <v>1930</v>
      </c>
      <c r="E31" s="2">
        <f t="shared" si="0"/>
        <v>85</v>
      </c>
      <c r="F31" s="2">
        <v>50</v>
      </c>
      <c r="G31" s="2">
        <v>63</v>
      </c>
      <c r="H31" s="2">
        <v>10000</v>
      </c>
      <c r="I31" s="2">
        <v>23300</v>
      </c>
      <c r="J31" s="2">
        <v>23090</v>
      </c>
      <c r="K31" s="2">
        <v>23300</v>
      </c>
      <c r="L31" s="2">
        <f t="shared" si="1"/>
        <v>1014945670</v>
      </c>
      <c r="M31" s="2">
        <v>285</v>
      </c>
      <c r="N31" s="2">
        <f t="shared" si="2"/>
        <v>12414600</v>
      </c>
      <c r="O31" s="2">
        <f t="shared" si="3"/>
        <v>0.4453125</v>
      </c>
      <c r="P31" s="2">
        <f t="shared" si="4"/>
        <v>1153355.1000000001</v>
      </c>
      <c r="Q31" s="2">
        <f t="shared" si="5"/>
        <v>1.1533551</v>
      </c>
      <c r="R31" s="2">
        <v>12</v>
      </c>
      <c r="S31" s="2">
        <f t="shared" si="6"/>
        <v>31.079879999999996</v>
      </c>
      <c r="T31" s="2">
        <f t="shared" si="7"/>
        <v>7680</v>
      </c>
      <c r="U31" s="2">
        <f t="shared" si="8"/>
        <v>334560000</v>
      </c>
      <c r="V31" s="2">
        <v>21799.552005000001</v>
      </c>
      <c r="W31" s="2">
        <f t="shared" si="9"/>
        <v>6.6445034511239998</v>
      </c>
      <c r="X31" s="2">
        <f t="shared" si="10"/>
        <v>4.1287043524349709</v>
      </c>
      <c r="Y31" s="2">
        <f t="shared" si="11"/>
        <v>1.7453233633170906</v>
      </c>
      <c r="Z31" s="2">
        <f t="shared" si="12"/>
        <v>81.754198282667176</v>
      </c>
      <c r="AA31" s="2">
        <f t="shared" si="13"/>
        <v>0.23329556686211309</v>
      </c>
      <c r="AB31" s="2">
        <f t="shared" si="14"/>
        <v>4.9052518969600305</v>
      </c>
      <c r="AC31" s="2">
        <v>50</v>
      </c>
      <c r="AD31" s="2">
        <f t="shared" si="15"/>
        <v>1.6350839656533436</v>
      </c>
      <c r="AE31" s="2" t="s">
        <v>133</v>
      </c>
      <c r="AF31" s="2">
        <f t="shared" si="16"/>
        <v>26.94736842105263</v>
      </c>
      <c r="AG31" s="2">
        <f t="shared" si="17"/>
        <v>2.056312648677971</v>
      </c>
      <c r="AH31" s="2">
        <f t="shared" si="18"/>
        <v>4.0495521422641775E-2</v>
      </c>
      <c r="AI31" s="2">
        <f t="shared" si="19"/>
        <v>1005798091</v>
      </c>
      <c r="AJ31" s="2">
        <f t="shared" si="20"/>
        <v>28481053.199999999</v>
      </c>
      <c r="AK31" s="2">
        <f t="shared" si="21"/>
        <v>28.481053199999998</v>
      </c>
      <c r="AL31" s="2" t="s">
        <v>375</v>
      </c>
      <c r="AM31" s="2" t="s">
        <v>133</v>
      </c>
      <c r="AN31" s="2" t="s">
        <v>376</v>
      </c>
      <c r="AO31" s="2" t="s">
        <v>377</v>
      </c>
      <c r="AP31" s="2" t="s">
        <v>378</v>
      </c>
      <c r="AQ31" s="2" t="s">
        <v>379</v>
      </c>
      <c r="AR31" s="2" t="s">
        <v>133</v>
      </c>
      <c r="AS31" s="2">
        <v>1</v>
      </c>
      <c r="AT31" s="2" t="s">
        <v>380</v>
      </c>
      <c r="AU31" s="2" t="s">
        <v>381</v>
      </c>
      <c r="AV31" s="2">
        <v>2</v>
      </c>
      <c r="AW31" s="5">
        <v>7</v>
      </c>
      <c r="AX31" s="5">
        <v>91</v>
      </c>
      <c r="AY31" s="5">
        <v>2</v>
      </c>
      <c r="AZ31" s="5">
        <v>1.9</v>
      </c>
      <c r="BA31" s="5">
        <v>0.4</v>
      </c>
      <c r="BB31" s="2">
        <v>0</v>
      </c>
      <c r="BC31" s="2">
        <v>0</v>
      </c>
      <c r="BD31" s="2">
        <v>0</v>
      </c>
      <c r="BE31" s="2">
        <v>0</v>
      </c>
      <c r="BF31" s="5">
        <v>0.1</v>
      </c>
      <c r="BG31" s="5">
        <v>75.8</v>
      </c>
      <c r="BH31" s="2">
        <v>0</v>
      </c>
      <c r="BI31" s="5">
        <v>2.8</v>
      </c>
      <c r="BJ31" s="5">
        <v>6</v>
      </c>
      <c r="BK31" s="5">
        <v>4.5</v>
      </c>
      <c r="BL31" s="5">
        <v>6.8</v>
      </c>
      <c r="BM31" s="2">
        <v>0</v>
      </c>
      <c r="BN31" s="5">
        <v>1.8</v>
      </c>
      <c r="BO31" s="5">
        <v>2370</v>
      </c>
      <c r="BP31" s="5">
        <v>286</v>
      </c>
      <c r="BQ31" s="5">
        <v>42</v>
      </c>
      <c r="BR31" s="5">
        <v>5</v>
      </c>
      <c r="BS31" s="5">
        <v>0.23</v>
      </c>
      <c r="BT31" s="5">
        <v>0.03</v>
      </c>
      <c r="BU31" s="5">
        <v>2799</v>
      </c>
      <c r="BV31" s="5">
        <v>50</v>
      </c>
      <c r="BW31" s="5">
        <v>0.27</v>
      </c>
      <c r="BX31" s="5">
        <v>8083</v>
      </c>
      <c r="BY31" s="5">
        <v>1209</v>
      </c>
      <c r="BZ31" s="5">
        <v>144</v>
      </c>
      <c r="CA31" s="5">
        <v>22</v>
      </c>
      <c r="CB31" s="5">
        <v>91.47</v>
      </c>
      <c r="CC31" s="5">
        <v>14.86</v>
      </c>
      <c r="CD31" s="5">
        <v>3</v>
      </c>
      <c r="CE31" s="5">
        <v>2</v>
      </c>
      <c r="CF31" s="5">
        <v>12</v>
      </c>
      <c r="CG31" s="5">
        <v>17</v>
      </c>
      <c r="CH31" s="5">
        <v>18</v>
      </c>
      <c r="CI31" s="5">
        <v>50</v>
      </c>
      <c r="CJ31" s="5">
        <v>49</v>
      </c>
      <c r="CK31" s="5">
        <v>4</v>
      </c>
      <c r="CL31" s="5">
        <v>2</v>
      </c>
      <c r="CM31" s="5">
        <v>2</v>
      </c>
      <c r="CN31" s="5">
        <v>2</v>
      </c>
      <c r="CO31" s="5">
        <v>2</v>
      </c>
      <c r="CP31" s="5">
        <v>8</v>
      </c>
      <c r="CQ31" s="5">
        <v>9</v>
      </c>
      <c r="CR31" s="5">
        <v>20</v>
      </c>
      <c r="CS31" s="2">
        <v>0</v>
      </c>
      <c r="CT31" s="2">
        <v>0</v>
      </c>
      <c r="CU31" s="2" t="s">
        <v>138</v>
      </c>
    </row>
    <row r="32" spans="1:99" s="2" customFormat="1" x14ac:dyDescent="0.25">
      <c r="A32" s="2" t="s">
        <v>382</v>
      </c>
      <c r="B32" s="2" t="s">
        <v>383</v>
      </c>
      <c r="C32" s="2" t="s">
        <v>384</v>
      </c>
      <c r="D32" s="2">
        <v>1935</v>
      </c>
      <c r="E32" s="2">
        <f t="shared" si="0"/>
        <v>80</v>
      </c>
      <c r="F32" s="2">
        <v>74</v>
      </c>
      <c r="G32" s="2">
        <v>83</v>
      </c>
      <c r="H32" s="2">
        <v>12000</v>
      </c>
      <c r="I32" s="2">
        <v>8200</v>
      </c>
      <c r="J32" s="2">
        <v>7400</v>
      </c>
      <c r="K32" s="2">
        <v>8200</v>
      </c>
      <c r="L32" s="2">
        <f t="shared" si="1"/>
        <v>357191180</v>
      </c>
      <c r="M32" s="2">
        <v>290</v>
      </c>
      <c r="N32" s="2">
        <f t="shared" si="2"/>
        <v>12632400</v>
      </c>
      <c r="O32" s="2">
        <f t="shared" si="3"/>
        <v>0.453125</v>
      </c>
      <c r="P32" s="2">
        <f t="shared" si="4"/>
        <v>1173589.4000000001</v>
      </c>
      <c r="Q32" s="2">
        <f t="shared" si="5"/>
        <v>1.1735894</v>
      </c>
      <c r="R32" s="2">
        <v>14</v>
      </c>
      <c r="S32" s="2">
        <f t="shared" si="6"/>
        <v>36.259859999999996</v>
      </c>
      <c r="T32" s="2">
        <f t="shared" si="7"/>
        <v>8960</v>
      </c>
      <c r="U32" s="2">
        <f t="shared" si="8"/>
        <v>390320000</v>
      </c>
      <c r="V32" s="2">
        <v>21261.421358</v>
      </c>
      <c r="W32" s="2">
        <f t="shared" si="9"/>
        <v>6.4804812299183991</v>
      </c>
      <c r="X32" s="2">
        <f t="shared" si="10"/>
        <v>4.0267856366770518</v>
      </c>
      <c r="Y32" s="2">
        <f t="shared" si="11"/>
        <v>1.6875010785756783</v>
      </c>
      <c r="Z32" s="2">
        <f t="shared" si="12"/>
        <v>28.275797156518159</v>
      </c>
      <c r="AA32" s="2">
        <f t="shared" si="13"/>
        <v>0.7099756029653741</v>
      </c>
      <c r="AB32" s="2">
        <f t="shared" si="14"/>
        <v>1.1463161009399252</v>
      </c>
      <c r="AC32" s="2">
        <v>74</v>
      </c>
      <c r="AD32" s="2">
        <f t="shared" si="15"/>
        <v>0.3821053669799751</v>
      </c>
      <c r="AE32" s="2" t="s">
        <v>133</v>
      </c>
      <c r="AF32" s="2">
        <f t="shared" si="16"/>
        <v>30.896551724137932</v>
      </c>
      <c r="AG32" s="2">
        <f t="shared" si="17"/>
        <v>0.70504586760071852</v>
      </c>
      <c r="AH32" s="2">
        <f t="shared" si="18"/>
        <v>0.12857376054914726</v>
      </c>
      <c r="AI32" s="2">
        <f t="shared" si="19"/>
        <v>322343260</v>
      </c>
      <c r="AJ32" s="2">
        <f t="shared" si="20"/>
        <v>9127752</v>
      </c>
      <c r="AK32" s="2">
        <f t="shared" si="21"/>
        <v>9.1277519999999992</v>
      </c>
      <c r="AL32" s="2" t="s">
        <v>385</v>
      </c>
      <c r="AM32" s="2" t="s">
        <v>133</v>
      </c>
      <c r="AN32" s="2" t="s">
        <v>386</v>
      </c>
      <c r="AO32" s="2" t="s">
        <v>387</v>
      </c>
      <c r="AP32" s="2" t="s">
        <v>133</v>
      </c>
      <c r="AQ32" s="2" t="s">
        <v>133</v>
      </c>
      <c r="AR32" s="2" t="s">
        <v>133</v>
      </c>
      <c r="AS32" s="2">
        <v>0</v>
      </c>
      <c r="AT32" s="2" t="s">
        <v>133</v>
      </c>
      <c r="AU32" s="2" t="s">
        <v>133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 t="s">
        <v>138</v>
      </c>
    </row>
    <row r="33" spans="1:99" s="2" customFormat="1" x14ac:dyDescent="0.25">
      <c r="A33" s="2" t="s">
        <v>388</v>
      </c>
      <c r="B33" s="2" t="s">
        <v>389</v>
      </c>
      <c r="C33" s="2" t="s">
        <v>390</v>
      </c>
      <c r="D33" s="2">
        <v>1923</v>
      </c>
      <c r="E33" s="2">
        <f t="shared" si="0"/>
        <v>92</v>
      </c>
      <c r="F33" s="2">
        <v>30</v>
      </c>
      <c r="G33" s="2">
        <v>53</v>
      </c>
      <c r="H33" s="2">
        <v>0</v>
      </c>
      <c r="I33" s="2">
        <v>15150</v>
      </c>
      <c r="J33" s="2">
        <v>14870</v>
      </c>
      <c r="K33" s="2">
        <v>15150</v>
      </c>
      <c r="L33" s="2">
        <f t="shared" si="1"/>
        <v>659932485</v>
      </c>
      <c r="M33" s="2">
        <v>1650</v>
      </c>
      <c r="N33" s="2">
        <f t="shared" si="2"/>
        <v>71874000</v>
      </c>
      <c r="O33" s="2">
        <f t="shared" si="3"/>
        <v>2.578125</v>
      </c>
      <c r="P33" s="2">
        <f t="shared" si="4"/>
        <v>6677319</v>
      </c>
      <c r="Q33" s="2">
        <f t="shared" si="5"/>
        <v>6.6773190000000007</v>
      </c>
      <c r="R33" s="2">
        <v>8</v>
      </c>
      <c r="S33" s="2">
        <f t="shared" si="6"/>
        <v>20.719919999999998</v>
      </c>
      <c r="T33" s="2">
        <f t="shared" si="7"/>
        <v>5120</v>
      </c>
      <c r="U33" s="2">
        <f t="shared" si="8"/>
        <v>223040000</v>
      </c>
      <c r="W33" s="2">
        <f t="shared" si="9"/>
        <v>0</v>
      </c>
      <c r="X33" s="2">
        <f t="shared" si="10"/>
        <v>0</v>
      </c>
      <c r="Y33" s="2">
        <f t="shared" si="11"/>
        <v>0</v>
      </c>
      <c r="Z33" s="2">
        <f t="shared" si="12"/>
        <v>9.1817971032640457</v>
      </c>
      <c r="AA33" s="2">
        <f t="shared" si="13"/>
        <v>0</v>
      </c>
      <c r="AB33" s="2">
        <f t="shared" si="14"/>
        <v>0.91817971032640455</v>
      </c>
      <c r="AC33" s="2">
        <v>30</v>
      </c>
      <c r="AD33" s="2">
        <f t="shared" si="15"/>
        <v>0.30605990344213485</v>
      </c>
      <c r="AE33" s="2" t="s">
        <v>133</v>
      </c>
      <c r="AF33" s="2">
        <f t="shared" si="16"/>
        <v>3.103030303030303</v>
      </c>
      <c r="AG33" s="2">
        <f t="shared" si="17"/>
        <v>9.5981433616590228E-2</v>
      </c>
      <c r="AH33" s="2">
        <f t="shared" si="18"/>
        <v>0.36404833065999304</v>
      </c>
      <c r="AI33" s="2">
        <f t="shared" si="19"/>
        <v>647735713</v>
      </c>
      <c r="AJ33" s="2">
        <f t="shared" si="20"/>
        <v>18341847.600000001</v>
      </c>
      <c r="AK33" s="2">
        <f t="shared" si="21"/>
        <v>18.341847600000001</v>
      </c>
      <c r="AL33" s="2" t="s">
        <v>133</v>
      </c>
      <c r="AM33" s="2" t="s">
        <v>133</v>
      </c>
      <c r="AN33" s="2" t="s">
        <v>133</v>
      </c>
      <c r="AO33" s="2" t="s">
        <v>133</v>
      </c>
      <c r="AP33" s="2" t="s">
        <v>133</v>
      </c>
      <c r="AQ33" s="2" t="s">
        <v>133</v>
      </c>
      <c r="AR33" s="2" t="s">
        <v>133</v>
      </c>
      <c r="AS33" s="2">
        <v>0</v>
      </c>
      <c r="AT33" s="2" t="s">
        <v>133</v>
      </c>
      <c r="AU33" s="2" t="s">
        <v>133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 t="s">
        <v>138</v>
      </c>
    </row>
    <row r="34" spans="1:99" s="2" customFormat="1" x14ac:dyDescent="0.25">
      <c r="A34" s="2" t="s">
        <v>391</v>
      </c>
      <c r="B34" s="2" t="s">
        <v>392</v>
      </c>
      <c r="C34" s="2" t="s">
        <v>393</v>
      </c>
      <c r="D34" s="2">
        <v>1914</v>
      </c>
      <c r="E34" s="2">
        <f t="shared" si="0"/>
        <v>101</v>
      </c>
      <c r="F34" s="2">
        <v>37</v>
      </c>
      <c r="G34" s="2">
        <v>43</v>
      </c>
      <c r="H34" s="2">
        <v>0</v>
      </c>
      <c r="I34" s="2">
        <v>29600</v>
      </c>
      <c r="J34" s="2">
        <v>27500</v>
      </c>
      <c r="K34" s="2">
        <v>29600</v>
      </c>
      <c r="L34" s="2">
        <f t="shared" si="1"/>
        <v>1289373040</v>
      </c>
      <c r="M34" s="2">
        <v>2100</v>
      </c>
      <c r="N34" s="2">
        <f t="shared" si="2"/>
        <v>91476000</v>
      </c>
      <c r="O34" s="2">
        <f t="shared" si="3"/>
        <v>3.28125</v>
      </c>
      <c r="P34" s="2">
        <f t="shared" si="4"/>
        <v>8498406</v>
      </c>
      <c r="Q34" s="2">
        <f t="shared" si="5"/>
        <v>8.498406000000001</v>
      </c>
      <c r="R34" s="2">
        <v>4</v>
      </c>
      <c r="S34" s="2">
        <f t="shared" si="6"/>
        <v>10.359959999999999</v>
      </c>
      <c r="T34" s="2">
        <f t="shared" si="7"/>
        <v>2560</v>
      </c>
      <c r="U34" s="2">
        <f t="shared" si="8"/>
        <v>111520000</v>
      </c>
      <c r="V34" s="2">
        <v>122012.41359</v>
      </c>
      <c r="W34" s="2">
        <f t="shared" si="9"/>
        <v>37.189383662231997</v>
      </c>
      <c r="X34" s="2">
        <f t="shared" si="10"/>
        <v>23.10841905946446</v>
      </c>
      <c r="Y34" s="2">
        <f t="shared" si="11"/>
        <v>3.5986957789511234</v>
      </c>
      <c r="Z34" s="2">
        <f t="shared" si="12"/>
        <v>14.095205737023919</v>
      </c>
      <c r="AA34" s="2">
        <f t="shared" si="13"/>
        <v>1.0963625061461586</v>
      </c>
      <c r="AB34" s="2">
        <f t="shared" si="14"/>
        <v>1.1428545192181556</v>
      </c>
      <c r="AC34" s="2">
        <v>37</v>
      </c>
      <c r="AD34" s="2">
        <f t="shared" si="15"/>
        <v>0.38095150640605185</v>
      </c>
      <c r="AE34" s="2" t="s">
        <v>133</v>
      </c>
      <c r="AF34" s="2">
        <f t="shared" si="16"/>
        <v>1.2190476190476192</v>
      </c>
      <c r="AG34" s="2">
        <f t="shared" si="17"/>
        <v>0.13060604695178332</v>
      </c>
      <c r="AH34" s="2">
        <f t="shared" si="18"/>
        <v>0.25053745942742928</v>
      </c>
      <c r="AI34" s="2">
        <f t="shared" si="19"/>
        <v>1197897250</v>
      </c>
      <c r="AJ34" s="2">
        <f t="shared" si="20"/>
        <v>33920700</v>
      </c>
      <c r="AK34" s="2">
        <f t="shared" si="21"/>
        <v>33.920699999999997</v>
      </c>
      <c r="AL34" s="2" t="s">
        <v>394</v>
      </c>
      <c r="AM34" s="2" t="s">
        <v>133</v>
      </c>
      <c r="AN34" s="2" t="s">
        <v>395</v>
      </c>
      <c r="AO34" s="2" t="s">
        <v>396</v>
      </c>
      <c r="AP34" s="2" t="s">
        <v>133</v>
      </c>
      <c r="AQ34" s="2" t="s">
        <v>133</v>
      </c>
      <c r="AR34" s="2" t="s">
        <v>133</v>
      </c>
      <c r="AS34" s="2">
        <v>0</v>
      </c>
      <c r="AT34" s="2" t="s">
        <v>133</v>
      </c>
      <c r="AU34" s="2" t="s">
        <v>133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 t="s">
        <v>138</v>
      </c>
    </row>
    <row r="35" spans="1:99" s="2" customFormat="1" x14ac:dyDescent="0.25">
      <c r="A35" s="2" t="s">
        <v>397</v>
      </c>
      <c r="B35" s="2" t="s">
        <v>398</v>
      </c>
      <c r="C35" s="2" t="s">
        <v>399</v>
      </c>
      <c r="D35" s="2">
        <v>1933</v>
      </c>
      <c r="E35" s="2">
        <f t="shared" si="0"/>
        <v>82</v>
      </c>
      <c r="F35" s="2">
        <v>91</v>
      </c>
      <c r="G35" s="2">
        <v>99</v>
      </c>
      <c r="H35" s="2">
        <v>4000</v>
      </c>
      <c r="I35" s="2">
        <v>10350</v>
      </c>
      <c r="J35" s="2">
        <v>10350</v>
      </c>
      <c r="K35" s="2">
        <v>10350</v>
      </c>
      <c r="L35" s="2">
        <f t="shared" si="1"/>
        <v>450844965</v>
      </c>
      <c r="M35" s="2">
        <v>341</v>
      </c>
      <c r="N35" s="2">
        <f t="shared" si="2"/>
        <v>14853960</v>
      </c>
      <c r="O35" s="2">
        <f t="shared" si="3"/>
        <v>0.53281250000000002</v>
      </c>
      <c r="P35" s="2">
        <f t="shared" si="4"/>
        <v>1379979.26</v>
      </c>
      <c r="Q35" s="2">
        <f t="shared" si="5"/>
        <v>1.37997926</v>
      </c>
      <c r="R35" s="2">
        <v>177</v>
      </c>
      <c r="S35" s="2">
        <f t="shared" si="6"/>
        <v>458.42822999999999</v>
      </c>
      <c r="T35" s="2">
        <f t="shared" si="7"/>
        <v>113280</v>
      </c>
      <c r="U35" s="2">
        <f t="shared" si="8"/>
        <v>4934760000</v>
      </c>
      <c r="V35" s="2">
        <v>37675.395229000002</v>
      </c>
      <c r="W35" s="2">
        <f t="shared" si="9"/>
        <v>11.483460465799199</v>
      </c>
      <c r="X35" s="2">
        <f t="shared" si="10"/>
        <v>7.1354938040012268</v>
      </c>
      <c r="Y35" s="2">
        <f t="shared" si="11"/>
        <v>2.7576007661648636</v>
      </c>
      <c r="Z35" s="2">
        <f t="shared" si="12"/>
        <v>30.351836479968977</v>
      </c>
      <c r="AA35" s="2">
        <f t="shared" si="13"/>
        <v>0.89949823951990659</v>
      </c>
      <c r="AB35" s="2">
        <f t="shared" si="14"/>
        <v>1.0006099938451312</v>
      </c>
      <c r="AC35" s="2">
        <v>91</v>
      </c>
      <c r="AD35" s="2">
        <f t="shared" si="15"/>
        <v>0.33353666461504372</v>
      </c>
      <c r="AE35" s="2" t="s">
        <v>133</v>
      </c>
      <c r="AF35" s="2">
        <f t="shared" si="16"/>
        <v>332.19941348973606</v>
      </c>
      <c r="AG35" s="2">
        <f t="shared" si="17"/>
        <v>0.69792587099465919</v>
      </c>
      <c r="AH35" s="2">
        <f t="shared" si="18"/>
        <v>0.10809362897541835</v>
      </c>
      <c r="AI35" s="2">
        <f t="shared" si="19"/>
        <v>450844965</v>
      </c>
      <c r="AJ35" s="2">
        <f t="shared" si="20"/>
        <v>12766518</v>
      </c>
      <c r="AK35" s="2">
        <f t="shared" si="21"/>
        <v>12.766518</v>
      </c>
      <c r="AL35" s="2" t="s">
        <v>400</v>
      </c>
      <c r="AM35" s="2" t="s">
        <v>133</v>
      </c>
      <c r="AN35" s="2" t="s">
        <v>401</v>
      </c>
      <c r="AO35" s="2" t="s">
        <v>402</v>
      </c>
      <c r="AP35" s="2" t="s">
        <v>403</v>
      </c>
      <c r="AQ35" s="2" t="s">
        <v>379</v>
      </c>
      <c r="AR35" s="2" t="s">
        <v>133</v>
      </c>
      <c r="AS35" s="2">
        <v>2</v>
      </c>
      <c r="AT35" s="2" t="s">
        <v>404</v>
      </c>
      <c r="AU35" s="2" t="s">
        <v>405</v>
      </c>
      <c r="AV35" s="2">
        <v>2</v>
      </c>
      <c r="AW35" s="5">
        <v>7</v>
      </c>
      <c r="AX35" s="5">
        <v>88</v>
      </c>
      <c r="AY35" s="5">
        <v>4</v>
      </c>
      <c r="AZ35" s="5">
        <v>1.1000000000000001</v>
      </c>
      <c r="BA35" s="5">
        <v>0.5</v>
      </c>
      <c r="BB35" s="2">
        <v>0</v>
      </c>
      <c r="BC35" s="5">
        <v>0.2</v>
      </c>
      <c r="BD35" s="2">
        <v>0</v>
      </c>
      <c r="BE35" s="5">
        <v>0.3</v>
      </c>
      <c r="BF35" s="2">
        <v>0</v>
      </c>
      <c r="BG35" s="5">
        <v>56.7</v>
      </c>
      <c r="BH35" s="2">
        <v>0</v>
      </c>
      <c r="BI35" s="5">
        <v>5.7</v>
      </c>
      <c r="BJ35" s="5">
        <v>9.8000000000000007</v>
      </c>
      <c r="BK35" s="5">
        <v>15.6</v>
      </c>
      <c r="BL35" s="5">
        <v>8.3000000000000007</v>
      </c>
      <c r="BM35" s="2">
        <v>0</v>
      </c>
      <c r="BN35" s="5">
        <v>1.7</v>
      </c>
      <c r="BO35" s="5">
        <v>256</v>
      </c>
      <c r="BP35" s="5">
        <v>29</v>
      </c>
      <c r="BQ35" s="5">
        <v>1</v>
      </c>
      <c r="BR35" s="2">
        <v>0</v>
      </c>
      <c r="BS35" s="5">
        <v>0.01</v>
      </c>
      <c r="BT35" s="2">
        <v>0</v>
      </c>
      <c r="BU35" s="5">
        <v>330</v>
      </c>
      <c r="BV35" s="5">
        <v>2</v>
      </c>
      <c r="BW35" s="5">
        <v>0.01</v>
      </c>
      <c r="BX35" s="5">
        <v>4588</v>
      </c>
      <c r="BY35" s="5">
        <v>472</v>
      </c>
      <c r="BZ35" s="5">
        <v>24</v>
      </c>
      <c r="CA35" s="5">
        <v>2</v>
      </c>
      <c r="CB35" s="5">
        <v>55.36</v>
      </c>
      <c r="CC35" s="5">
        <v>5.78</v>
      </c>
      <c r="CD35" s="5">
        <v>2</v>
      </c>
      <c r="CE35" s="5">
        <v>3</v>
      </c>
      <c r="CF35" s="5">
        <v>45</v>
      </c>
      <c r="CG35" s="5">
        <v>39</v>
      </c>
      <c r="CH35" s="5">
        <v>13</v>
      </c>
      <c r="CI35" s="5">
        <v>2</v>
      </c>
      <c r="CJ35" s="5">
        <v>1</v>
      </c>
      <c r="CK35" s="2">
        <v>0</v>
      </c>
      <c r="CL35" s="2">
        <v>0</v>
      </c>
      <c r="CM35" s="5">
        <v>1</v>
      </c>
      <c r="CN35" s="5">
        <v>1</v>
      </c>
      <c r="CO35" s="5">
        <v>5</v>
      </c>
      <c r="CP35" s="5">
        <v>10</v>
      </c>
      <c r="CQ35" s="5">
        <v>33</v>
      </c>
      <c r="CR35" s="5">
        <v>47</v>
      </c>
      <c r="CS35" s="2">
        <v>0</v>
      </c>
      <c r="CT35" s="2">
        <v>0</v>
      </c>
      <c r="CU35" s="2" t="s">
        <v>138</v>
      </c>
    </row>
    <row r="36" spans="1:99" s="2" customFormat="1" x14ac:dyDescent="0.25">
      <c r="A36" s="2" t="s">
        <v>406</v>
      </c>
      <c r="B36" s="2" t="s">
        <v>407</v>
      </c>
      <c r="C36" s="2" t="s">
        <v>408</v>
      </c>
      <c r="D36" s="2">
        <v>1930</v>
      </c>
      <c r="E36" s="2">
        <f t="shared" si="0"/>
        <v>85</v>
      </c>
      <c r="F36" s="2">
        <v>21</v>
      </c>
      <c r="G36" s="2">
        <v>29</v>
      </c>
      <c r="H36" s="2">
        <v>0</v>
      </c>
      <c r="I36" s="2">
        <v>8350</v>
      </c>
      <c r="J36" s="2">
        <v>6800</v>
      </c>
      <c r="K36" s="2">
        <v>8350</v>
      </c>
      <c r="L36" s="2">
        <f t="shared" si="1"/>
        <v>363725165</v>
      </c>
      <c r="M36" s="2">
        <v>675</v>
      </c>
      <c r="N36" s="2">
        <f t="shared" si="2"/>
        <v>29403000</v>
      </c>
      <c r="O36" s="2">
        <f t="shared" si="3"/>
        <v>1.0546875</v>
      </c>
      <c r="P36" s="2">
        <f t="shared" si="4"/>
        <v>2731630.5</v>
      </c>
      <c r="Q36" s="2">
        <f t="shared" si="5"/>
        <v>2.7316305000000001</v>
      </c>
      <c r="R36" s="2">
        <v>2</v>
      </c>
      <c r="S36" s="2">
        <f t="shared" si="6"/>
        <v>5.1799799999999996</v>
      </c>
      <c r="T36" s="2">
        <f t="shared" si="7"/>
        <v>1280</v>
      </c>
      <c r="U36" s="2">
        <f t="shared" si="8"/>
        <v>55760000</v>
      </c>
      <c r="V36" s="2">
        <v>31913.504897999999</v>
      </c>
      <c r="W36" s="2">
        <f t="shared" si="9"/>
        <v>9.7272362929103995</v>
      </c>
      <c r="X36" s="2">
        <f t="shared" si="10"/>
        <v>6.0442263466518122</v>
      </c>
      <c r="Y36" s="2">
        <f t="shared" si="11"/>
        <v>1.6602495851374894</v>
      </c>
      <c r="Z36" s="2">
        <f t="shared" si="12"/>
        <v>12.370341971907628</v>
      </c>
      <c r="AA36" s="2">
        <f t="shared" si="13"/>
        <v>1.1597074337873334</v>
      </c>
      <c r="AB36" s="2">
        <f t="shared" si="14"/>
        <v>1.7671917102725183</v>
      </c>
      <c r="AC36" s="2">
        <v>21</v>
      </c>
      <c r="AD36" s="2">
        <f t="shared" si="15"/>
        <v>0.58906390342417281</v>
      </c>
      <c r="AE36" s="2" t="s">
        <v>133</v>
      </c>
      <c r="AF36" s="2">
        <f t="shared" si="16"/>
        <v>1.8962962962962964</v>
      </c>
      <c r="AG36" s="2">
        <f t="shared" si="17"/>
        <v>0.20217680642049454</v>
      </c>
      <c r="AH36" s="2">
        <f t="shared" si="18"/>
        <v>0.32567238029563417</v>
      </c>
      <c r="AI36" s="2">
        <f t="shared" si="19"/>
        <v>296207320</v>
      </c>
      <c r="AJ36" s="2">
        <f t="shared" si="20"/>
        <v>8387664</v>
      </c>
      <c r="AK36" s="2">
        <f t="shared" si="21"/>
        <v>8.3876639999999991</v>
      </c>
      <c r="AL36" s="2" t="s">
        <v>409</v>
      </c>
      <c r="AM36" s="2" t="s">
        <v>133</v>
      </c>
      <c r="AN36" s="2" t="s">
        <v>410</v>
      </c>
      <c r="AO36" s="2" t="s">
        <v>411</v>
      </c>
      <c r="AP36" s="2" t="s">
        <v>412</v>
      </c>
      <c r="AQ36" s="2" t="s">
        <v>379</v>
      </c>
      <c r="AR36" s="2" t="s">
        <v>133</v>
      </c>
      <c r="AS36" s="2">
        <v>1</v>
      </c>
      <c r="AT36" s="2" t="s">
        <v>413</v>
      </c>
      <c r="AU36" s="2" t="s">
        <v>414</v>
      </c>
      <c r="AV36" s="2">
        <v>2</v>
      </c>
      <c r="AW36" s="5">
        <v>2</v>
      </c>
      <c r="AX36" s="5">
        <v>86</v>
      </c>
      <c r="AY36" s="5">
        <v>12</v>
      </c>
      <c r="AZ36" s="5">
        <v>5.8</v>
      </c>
      <c r="BA36" s="5">
        <v>0.1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5">
        <v>55.7</v>
      </c>
      <c r="BH36" s="2">
        <v>0</v>
      </c>
      <c r="BI36" s="5">
        <v>4</v>
      </c>
      <c r="BJ36" s="5">
        <v>7.3</v>
      </c>
      <c r="BK36" s="5">
        <v>24.3</v>
      </c>
      <c r="BL36" s="5">
        <v>0.9</v>
      </c>
      <c r="BM36" s="2">
        <v>0</v>
      </c>
      <c r="BN36" s="5">
        <v>1.8</v>
      </c>
      <c r="BO36" s="5">
        <v>951</v>
      </c>
      <c r="BP36" s="5">
        <v>111</v>
      </c>
      <c r="BQ36" s="5">
        <v>29</v>
      </c>
      <c r="BR36" s="5">
        <v>3</v>
      </c>
      <c r="BS36" s="5">
        <v>0.21</v>
      </c>
      <c r="BT36" s="5">
        <v>0.02</v>
      </c>
      <c r="BU36" s="5">
        <v>1166</v>
      </c>
      <c r="BV36" s="5">
        <v>35</v>
      </c>
      <c r="BW36" s="5">
        <v>0.25</v>
      </c>
      <c r="BX36" s="5">
        <v>4489</v>
      </c>
      <c r="BY36" s="5">
        <v>886</v>
      </c>
      <c r="BZ36" s="5">
        <v>136</v>
      </c>
      <c r="CA36" s="5">
        <v>27</v>
      </c>
      <c r="CB36" s="5">
        <v>50.83</v>
      </c>
      <c r="CC36" s="5">
        <v>10.78</v>
      </c>
      <c r="CD36" s="5">
        <v>14</v>
      </c>
      <c r="CE36" s="5">
        <v>8</v>
      </c>
      <c r="CF36" s="5">
        <v>17</v>
      </c>
      <c r="CG36" s="5">
        <v>23</v>
      </c>
      <c r="CH36" s="5">
        <v>16</v>
      </c>
      <c r="CI36" s="5">
        <v>33</v>
      </c>
      <c r="CJ36" s="5">
        <v>31</v>
      </c>
      <c r="CK36" s="5">
        <v>4</v>
      </c>
      <c r="CL36" s="2">
        <v>0</v>
      </c>
      <c r="CM36" s="5">
        <v>2</v>
      </c>
      <c r="CN36" s="5">
        <v>3</v>
      </c>
      <c r="CO36" s="5">
        <v>2</v>
      </c>
      <c r="CP36" s="5">
        <v>8</v>
      </c>
      <c r="CQ36" s="5">
        <v>12</v>
      </c>
      <c r="CR36" s="5">
        <v>27</v>
      </c>
      <c r="CS36" s="2">
        <v>0</v>
      </c>
      <c r="CT36" s="2">
        <v>0</v>
      </c>
      <c r="CU36" s="2" t="s">
        <v>138</v>
      </c>
    </row>
    <row r="37" spans="1:99" s="2" customFormat="1" x14ac:dyDescent="0.25">
      <c r="A37" s="2" t="s">
        <v>415</v>
      </c>
      <c r="B37" s="2" t="s">
        <v>416</v>
      </c>
      <c r="C37" s="2" t="s">
        <v>417</v>
      </c>
      <c r="D37" s="2">
        <v>1918</v>
      </c>
      <c r="E37" s="2">
        <f t="shared" si="0"/>
        <v>97</v>
      </c>
      <c r="F37" s="2">
        <v>11</v>
      </c>
      <c r="G37" s="2">
        <v>17</v>
      </c>
      <c r="H37" s="2">
        <v>105</v>
      </c>
      <c r="I37" s="2">
        <v>33000</v>
      </c>
      <c r="J37" s="2">
        <v>26400</v>
      </c>
      <c r="K37" s="2">
        <v>33000</v>
      </c>
      <c r="L37" s="2">
        <f t="shared" si="1"/>
        <v>1437476700</v>
      </c>
      <c r="M37" s="2">
        <v>4000</v>
      </c>
      <c r="N37" s="2">
        <f t="shared" si="2"/>
        <v>174240000</v>
      </c>
      <c r="O37" s="2">
        <f t="shared" si="3"/>
        <v>6.25</v>
      </c>
      <c r="P37" s="2">
        <f t="shared" si="4"/>
        <v>16187440</v>
      </c>
      <c r="Q37" s="2">
        <f t="shared" si="5"/>
        <v>16.187440000000002</v>
      </c>
      <c r="R37" s="2">
        <v>32</v>
      </c>
      <c r="S37" s="2">
        <f t="shared" si="6"/>
        <v>82.879679999999993</v>
      </c>
      <c r="T37" s="2">
        <f t="shared" si="7"/>
        <v>20480</v>
      </c>
      <c r="U37" s="2">
        <f t="shared" si="8"/>
        <v>892160000</v>
      </c>
      <c r="W37" s="2">
        <f t="shared" si="9"/>
        <v>0</v>
      </c>
      <c r="X37" s="2">
        <f t="shared" si="10"/>
        <v>0</v>
      </c>
      <c r="Y37" s="2">
        <f t="shared" si="11"/>
        <v>0</v>
      </c>
      <c r="Z37" s="2">
        <f t="shared" si="12"/>
        <v>8.2499810606060606</v>
      </c>
      <c r="AA37" s="2">
        <f t="shared" si="13"/>
        <v>0</v>
      </c>
      <c r="AB37" s="2">
        <f t="shared" si="14"/>
        <v>2.2499948347107437</v>
      </c>
      <c r="AC37" s="2">
        <v>11</v>
      </c>
      <c r="AD37" s="2">
        <f t="shared" si="15"/>
        <v>0.74999827823691456</v>
      </c>
      <c r="AE37" s="2" t="s">
        <v>133</v>
      </c>
      <c r="AF37" s="2">
        <f t="shared" si="16"/>
        <v>5.12</v>
      </c>
      <c r="AG37" s="2">
        <f t="shared" si="17"/>
        <v>5.5389120446545509E-2</v>
      </c>
      <c r="AH37" s="2">
        <f t="shared" si="18"/>
        <v>0.4970981337845819</v>
      </c>
      <c r="AI37" s="2">
        <f t="shared" si="19"/>
        <v>1149981360</v>
      </c>
      <c r="AJ37" s="2">
        <f t="shared" si="20"/>
        <v>32563872</v>
      </c>
      <c r="AK37" s="2">
        <f t="shared" si="21"/>
        <v>32.563872000000003</v>
      </c>
      <c r="AL37" s="2" t="s">
        <v>133</v>
      </c>
      <c r="AM37" s="2" t="s">
        <v>133</v>
      </c>
      <c r="AN37" s="2" t="s">
        <v>133</v>
      </c>
      <c r="AO37" s="2" t="s">
        <v>133</v>
      </c>
      <c r="AP37" s="2" t="s">
        <v>133</v>
      </c>
      <c r="AQ37" s="2" t="s">
        <v>133</v>
      </c>
      <c r="AR37" s="2" t="s">
        <v>133</v>
      </c>
      <c r="AS37" s="2">
        <v>0</v>
      </c>
      <c r="AT37" s="2" t="s">
        <v>133</v>
      </c>
      <c r="AU37" s="2" t="s">
        <v>133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 t="s">
        <v>138</v>
      </c>
    </row>
    <row r="38" spans="1:99" s="2" customFormat="1" x14ac:dyDescent="0.25">
      <c r="A38" s="2" t="s">
        <v>418</v>
      </c>
      <c r="B38" s="2" t="s">
        <v>419</v>
      </c>
      <c r="C38" s="2" t="s">
        <v>420</v>
      </c>
      <c r="D38" s="2">
        <v>1923</v>
      </c>
      <c r="E38" s="2">
        <f t="shared" si="0"/>
        <v>92</v>
      </c>
      <c r="F38" s="2">
        <v>90</v>
      </c>
      <c r="G38" s="2">
        <v>130</v>
      </c>
      <c r="H38" s="2">
        <v>5000</v>
      </c>
      <c r="I38" s="2">
        <v>15840</v>
      </c>
      <c r="J38" s="2">
        <v>12180</v>
      </c>
      <c r="K38" s="2">
        <v>15840</v>
      </c>
      <c r="L38" s="2">
        <f t="shared" si="1"/>
        <v>689988816</v>
      </c>
      <c r="M38" s="2">
        <v>604</v>
      </c>
      <c r="N38" s="2">
        <f t="shared" si="2"/>
        <v>26310240</v>
      </c>
      <c r="O38" s="2">
        <f t="shared" si="3"/>
        <v>0.94375000000000009</v>
      </c>
      <c r="P38" s="2">
        <f t="shared" si="4"/>
        <v>2444303.44</v>
      </c>
      <c r="Q38" s="2">
        <f t="shared" si="5"/>
        <v>2.4443034400000001</v>
      </c>
      <c r="R38" s="2">
        <v>117</v>
      </c>
      <c r="S38" s="2">
        <f t="shared" si="6"/>
        <v>303.02882999999997</v>
      </c>
      <c r="T38" s="2">
        <f t="shared" si="7"/>
        <v>74880</v>
      </c>
      <c r="U38" s="2">
        <f t="shared" si="8"/>
        <v>3261960000</v>
      </c>
      <c r="V38" s="2">
        <v>48196.916000999998</v>
      </c>
      <c r="W38" s="2">
        <f t="shared" si="9"/>
        <v>14.690419997104799</v>
      </c>
      <c r="X38" s="2">
        <f t="shared" si="10"/>
        <v>9.1282067090933943</v>
      </c>
      <c r="Y38" s="2">
        <f t="shared" si="11"/>
        <v>2.6506448616621818</v>
      </c>
      <c r="Z38" s="2">
        <f t="shared" si="12"/>
        <v>26.225105358217942</v>
      </c>
      <c r="AA38" s="2">
        <f t="shared" si="13"/>
        <v>0.97781075994962219</v>
      </c>
      <c r="AB38" s="2">
        <f t="shared" si="14"/>
        <v>0.87417017860726465</v>
      </c>
      <c r="AC38" s="2">
        <v>90</v>
      </c>
      <c r="AD38" s="2">
        <f t="shared" si="15"/>
        <v>0.29139005953575492</v>
      </c>
      <c r="AE38" s="2" t="s">
        <v>133</v>
      </c>
      <c r="AF38" s="2">
        <f t="shared" si="16"/>
        <v>123.97350993377484</v>
      </c>
      <c r="AG38" s="2">
        <f t="shared" si="17"/>
        <v>0.45310649257714047</v>
      </c>
      <c r="AH38" s="2">
        <f t="shared" si="18"/>
        <v>0.16269556654506215</v>
      </c>
      <c r="AI38" s="2">
        <f t="shared" si="19"/>
        <v>530559582</v>
      </c>
      <c r="AJ38" s="2">
        <f t="shared" si="20"/>
        <v>15023786.4</v>
      </c>
      <c r="AK38" s="2">
        <f t="shared" si="21"/>
        <v>15.023786400000001</v>
      </c>
      <c r="AL38" s="2" t="s">
        <v>421</v>
      </c>
      <c r="AM38" s="2" t="s">
        <v>133</v>
      </c>
      <c r="AN38" s="2" t="s">
        <v>422</v>
      </c>
      <c r="AO38" s="2" t="s">
        <v>423</v>
      </c>
      <c r="AP38" s="2" t="s">
        <v>424</v>
      </c>
      <c r="AQ38" s="2" t="s">
        <v>379</v>
      </c>
      <c r="AR38" s="2" t="s">
        <v>133</v>
      </c>
      <c r="AS38" s="2">
        <v>1</v>
      </c>
      <c r="AT38" s="2" t="s">
        <v>425</v>
      </c>
      <c r="AU38" s="2" t="s">
        <v>426</v>
      </c>
      <c r="AV38" s="2">
        <v>2</v>
      </c>
      <c r="AW38" s="5">
        <v>76</v>
      </c>
      <c r="AX38" s="5">
        <v>20</v>
      </c>
      <c r="AY38" s="5">
        <v>5</v>
      </c>
      <c r="AZ38" s="5">
        <v>8.3000000000000007</v>
      </c>
      <c r="BA38" s="5">
        <v>0.2</v>
      </c>
      <c r="BB38" s="2">
        <v>0</v>
      </c>
      <c r="BC38" s="2">
        <v>0</v>
      </c>
      <c r="BD38" s="2">
        <v>0</v>
      </c>
      <c r="BE38" s="5">
        <v>0.1</v>
      </c>
      <c r="BF38" s="2">
        <v>0</v>
      </c>
      <c r="BG38" s="5">
        <v>68.900000000000006</v>
      </c>
      <c r="BH38" s="2">
        <v>0</v>
      </c>
      <c r="BI38" s="5">
        <v>5.4</v>
      </c>
      <c r="BJ38" s="5">
        <v>8.3000000000000007</v>
      </c>
      <c r="BK38" s="5">
        <v>0.3</v>
      </c>
      <c r="BL38" s="5">
        <v>0.2</v>
      </c>
      <c r="BM38" s="2">
        <v>0</v>
      </c>
      <c r="BN38" s="5">
        <v>8.3000000000000007</v>
      </c>
      <c r="BO38" s="5">
        <v>6874</v>
      </c>
      <c r="BP38" s="5">
        <v>955</v>
      </c>
      <c r="BQ38" s="5">
        <v>45</v>
      </c>
      <c r="BR38" s="5">
        <v>6</v>
      </c>
      <c r="BS38" s="5">
        <v>0.23</v>
      </c>
      <c r="BT38" s="5">
        <v>0.03</v>
      </c>
      <c r="BU38" s="5">
        <v>8391</v>
      </c>
      <c r="BV38" s="5">
        <v>55</v>
      </c>
      <c r="BW38" s="5">
        <v>0.28000000000000003</v>
      </c>
      <c r="BX38" s="5">
        <v>22996</v>
      </c>
      <c r="BY38" s="5">
        <v>2513</v>
      </c>
      <c r="BZ38" s="5">
        <v>151</v>
      </c>
      <c r="CA38" s="5">
        <v>17</v>
      </c>
      <c r="CB38" s="5">
        <v>258.31</v>
      </c>
      <c r="CC38" s="5">
        <v>29.99</v>
      </c>
      <c r="CD38" s="5">
        <v>1</v>
      </c>
      <c r="CE38" s="5">
        <v>1</v>
      </c>
      <c r="CF38" s="5">
        <v>1</v>
      </c>
      <c r="CG38" s="5">
        <v>2</v>
      </c>
      <c r="CH38" s="5">
        <v>24</v>
      </c>
      <c r="CI38" s="5">
        <v>46</v>
      </c>
      <c r="CJ38" s="5">
        <v>51</v>
      </c>
      <c r="CK38" s="5">
        <v>21</v>
      </c>
      <c r="CL38" s="5">
        <v>29</v>
      </c>
      <c r="CM38" s="5">
        <v>4</v>
      </c>
      <c r="CN38" s="5">
        <v>5</v>
      </c>
      <c r="CO38" s="5">
        <v>3</v>
      </c>
      <c r="CP38" s="5">
        <v>12</v>
      </c>
      <c r="CQ38" s="2">
        <v>0</v>
      </c>
      <c r="CR38" s="2">
        <v>0</v>
      </c>
      <c r="CS38" s="2">
        <v>0</v>
      </c>
      <c r="CT38" s="2">
        <v>0</v>
      </c>
      <c r="CU38" s="2" t="s">
        <v>138</v>
      </c>
    </row>
    <row r="39" spans="1:99" s="2" customFormat="1" x14ac:dyDescent="0.25">
      <c r="A39" s="2" t="s">
        <v>427</v>
      </c>
      <c r="B39" s="2" t="s">
        <v>428</v>
      </c>
      <c r="C39" s="2" t="s">
        <v>429</v>
      </c>
      <c r="D39" s="2">
        <v>1940</v>
      </c>
      <c r="E39" s="2">
        <f t="shared" si="0"/>
        <v>75</v>
      </c>
      <c r="F39" s="2">
        <v>33</v>
      </c>
      <c r="G39" s="2">
        <v>40</v>
      </c>
      <c r="H39" s="2">
        <v>1650</v>
      </c>
      <c r="I39" s="2">
        <v>2813</v>
      </c>
      <c r="J39" s="2">
        <v>2813</v>
      </c>
      <c r="K39" s="2">
        <v>2813</v>
      </c>
      <c r="L39" s="2">
        <f t="shared" si="1"/>
        <v>122533998.7</v>
      </c>
      <c r="M39" s="2">
        <v>283</v>
      </c>
      <c r="N39" s="2">
        <f t="shared" si="2"/>
        <v>12327480</v>
      </c>
      <c r="O39" s="2">
        <f t="shared" si="3"/>
        <v>0.44218750000000001</v>
      </c>
      <c r="P39" s="2">
        <f t="shared" si="4"/>
        <v>1145261.3800000001</v>
      </c>
      <c r="Q39" s="2">
        <f t="shared" si="5"/>
        <v>1.14526138</v>
      </c>
      <c r="R39" s="2">
        <v>9</v>
      </c>
      <c r="S39" s="2">
        <f t="shared" si="6"/>
        <v>23.309909999999999</v>
      </c>
      <c r="T39" s="2">
        <f t="shared" si="7"/>
        <v>5760</v>
      </c>
      <c r="U39" s="2">
        <f t="shared" si="8"/>
        <v>250920000</v>
      </c>
      <c r="W39" s="2">
        <f t="shared" si="9"/>
        <v>0</v>
      </c>
      <c r="X39" s="2">
        <f t="shared" si="10"/>
        <v>0</v>
      </c>
      <c r="Y39" s="2">
        <f t="shared" si="11"/>
        <v>0</v>
      </c>
      <c r="Z39" s="2">
        <f t="shared" si="12"/>
        <v>9.9399065096840555</v>
      </c>
      <c r="AA39" s="2">
        <f t="shared" si="13"/>
        <v>0</v>
      </c>
      <c r="AB39" s="2">
        <f t="shared" si="14"/>
        <v>0.90362786451673227</v>
      </c>
      <c r="AC39" s="2">
        <v>33</v>
      </c>
      <c r="AD39" s="2">
        <f t="shared" si="15"/>
        <v>0.30120928817224413</v>
      </c>
      <c r="AE39" s="2" t="s">
        <v>133</v>
      </c>
      <c r="AF39" s="2">
        <f t="shared" si="16"/>
        <v>20.353356890459363</v>
      </c>
      <c r="AG39" s="2">
        <f t="shared" si="17"/>
        <v>0.25089418445467898</v>
      </c>
      <c r="AH39" s="2">
        <f t="shared" si="18"/>
        <v>0.33006750596617207</v>
      </c>
      <c r="AI39" s="2">
        <f t="shared" si="19"/>
        <v>122533998.7</v>
      </c>
      <c r="AJ39" s="2">
        <f t="shared" si="20"/>
        <v>3469779.24</v>
      </c>
      <c r="AK39" s="2">
        <f t="shared" si="21"/>
        <v>3.4697792400000003</v>
      </c>
      <c r="AL39" s="2" t="s">
        <v>133</v>
      </c>
      <c r="AM39" s="2" t="s">
        <v>133</v>
      </c>
      <c r="AN39" s="2" t="s">
        <v>133</v>
      </c>
      <c r="AO39" s="2" t="s">
        <v>133</v>
      </c>
      <c r="AP39" s="2" t="s">
        <v>133</v>
      </c>
      <c r="AQ39" s="2" t="s">
        <v>133</v>
      </c>
      <c r="AR39" s="2" t="s">
        <v>133</v>
      </c>
      <c r="AS39" s="2">
        <v>0</v>
      </c>
      <c r="AT39" s="2" t="s">
        <v>133</v>
      </c>
      <c r="AU39" s="2" t="s">
        <v>133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 t="s">
        <v>138</v>
      </c>
    </row>
    <row r="40" spans="1:99" s="2" customFormat="1" x14ac:dyDescent="0.25">
      <c r="A40" s="2" t="s">
        <v>430</v>
      </c>
      <c r="B40" s="2" t="s">
        <v>431</v>
      </c>
      <c r="C40" s="2" t="s">
        <v>432</v>
      </c>
      <c r="D40" s="2">
        <v>1921</v>
      </c>
      <c r="E40" s="2">
        <f t="shared" si="0"/>
        <v>94</v>
      </c>
      <c r="F40" s="2">
        <v>30</v>
      </c>
      <c r="G40" s="2">
        <v>37</v>
      </c>
      <c r="H40" s="2">
        <v>0</v>
      </c>
      <c r="I40" s="2">
        <v>4270</v>
      </c>
      <c r="J40" s="2">
        <v>3856</v>
      </c>
      <c r="K40" s="2">
        <v>4270</v>
      </c>
      <c r="L40" s="2">
        <f t="shared" si="1"/>
        <v>186000773</v>
      </c>
      <c r="M40" s="2">
        <v>350</v>
      </c>
      <c r="N40" s="2">
        <f t="shared" si="2"/>
        <v>15246000</v>
      </c>
      <c r="O40" s="2">
        <f t="shared" si="3"/>
        <v>0.546875</v>
      </c>
      <c r="P40" s="2">
        <f t="shared" si="4"/>
        <v>1416401</v>
      </c>
      <c r="Q40" s="2">
        <f t="shared" si="5"/>
        <v>1.416401</v>
      </c>
      <c r="R40" s="2">
        <v>19</v>
      </c>
      <c r="S40" s="2">
        <f t="shared" si="6"/>
        <v>49.209809999999997</v>
      </c>
      <c r="T40" s="2">
        <f t="shared" si="7"/>
        <v>12160</v>
      </c>
      <c r="U40" s="2">
        <f t="shared" si="8"/>
        <v>529720000</v>
      </c>
      <c r="V40" s="2">
        <v>22507.707488</v>
      </c>
      <c r="W40" s="2">
        <f t="shared" si="9"/>
        <v>6.8603492423423997</v>
      </c>
      <c r="X40" s="2">
        <f t="shared" si="10"/>
        <v>4.2628247519822722</v>
      </c>
      <c r="Y40" s="2">
        <f t="shared" si="11"/>
        <v>1.6261028233033101</v>
      </c>
      <c r="Z40" s="2">
        <f t="shared" si="12"/>
        <v>12.199971992653811</v>
      </c>
      <c r="AA40" s="2">
        <f t="shared" si="13"/>
        <v>1.4423713512180294</v>
      </c>
      <c r="AB40" s="2">
        <f t="shared" si="14"/>
        <v>1.2199971992653811</v>
      </c>
      <c r="AC40" s="2">
        <v>30</v>
      </c>
      <c r="AD40" s="2">
        <f t="shared" si="15"/>
        <v>0.40666573308846038</v>
      </c>
      <c r="AE40" s="2" t="s">
        <v>133</v>
      </c>
      <c r="AF40" s="2">
        <f t="shared" si="16"/>
        <v>34.74285714285714</v>
      </c>
      <c r="AG40" s="2">
        <f t="shared" si="17"/>
        <v>0.27690214782789441</v>
      </c>
      <c r="AH40" s="2">
        <f t="shared" si="18"/>
        <v>0.29779478450269298</v>
      </c>
      <c r="AI40" s="2">
        <f t="shared" si="19"/>
        <v>167966974.40000001</v>
      </c>
      <c r="AJ40" s="2">
        <f t="shared" si="20"/>
        <v>4756298.88</v>
      </c>
      <c r="AK40" s="2">
        <f t="shared" si="21"/>
        <v>4.7562988800000001</v>
      </c>
      <c r="AL40" s="2" t="s">
        <v>433</v>
      </c>
      <c r="AM40" s="2" t="s">
        <v>133</v>
      </c>
      <c r="AN40" s="2" t="s">
        <v>434</v>
      </c>
      <c r="AO40" s="2" t="s">
        <v>435</v>
      </c>
      <c r="AP40" s="2" t="s">
        <v>436</v>
      </c>
      <c r="AQ40" s="2" t="s">
        <v>379</v>
      </c>
      <c r="AR40" s="2" t="s">
        <v>133</v>
      </c>
      <c r="AS40" s="2">
        <v>2</v>
      </c>
      <c r="AT40" s="2" t="s">
        <v>437</v>
      </c>
      <c r="AU40" s="2" t="s">
        <v>438</v>
      </c>
      <c r="AV40" s="2">
        <v>2</v>
      </c>
      <c r="AW40" s="5">
        <v>28</v>
      </c>
      <c r="AX40" s="5">
        <v>71</v>
      </c>
      <c r="AY40" s="5">
        <v>2</v>
      </c>
      <c r="AZ40" s="5">
        <v>2.2000000000000002</v>
      </c>
      <c r="BA40" s="5">
        <v>0.4</v>
      </c>
      <c r="BB40" s="2">
        <v>0</v>
      </c>
      <c r="BC40" s="2">
        <v>0</v>
      </c>
      <c r="BD40" s="2">
        <v>0</v>
      </c>
      <c r="BE40" s="5">
        <v>0.1</v>
      </c>
      <c r="BF40" s="5">
        <v>0.1</v>
      </c>
      <c r="BG40" s="5">
        <v>58.3</v>
      </c>
      <c r="BH40" s="2">
        <v>0</v>
      </c>
      <c r="BI40" s="5">
        <v>5.2</v>
      </c>
      <c r="BJ40" s="5">
        <v>20</v>
      </c>
      <c r="BK40" s="5">
        <v>5.2</v>
      </c>
      <c r="BL40" s="5">
        <v>5.4</v>
      </c>
      <c r="BM40" s="2">
        <v>0</v>
      </c>
      <c r="BN40" s="5">
        <v>3.1</v>
      </c>
      <c r="BO40" s="5">
        <v>12025</v>
      </c>
      <c r="BP40" s="5">
        <v>1981</v>
      </c>
      <c r="BQ40" s="5">
        <v>16</v>
      </c>
      <c r="BR40" s="5">
        <v>3</v>
      </c>
      <c r="BS40" s="5">
        <v>0.09</v>
      </c>
      <c r="BT40" s="5">
        <v>0.02</v>
      </c>
      <c r="BU40" s="5">
        <v>14744</v>
      </c>
      <c r="BV40" s="5">
        <v>19</v>
      </c>
      <c r="BW40" s="5">
        <v>0.12</v>
      </c>
      <c r="BX40" s="5">
        <v>32587</v>
      </c>
      <c r="BY40" s="5">
        <v>8363</v>
      </c>
      <c r="BZ40" s="5">
        <v>42</v>
      </c>
      <c r="CA40" s="5">
        <v>11</v>
      </c>
      <c r="CB40" s="5">
        <v>367.71</v>
      </c>
      <c r="CC40" s="5">
        <v>99.5</v>
      </c>
      <c r="CD40" s="5">
        <v>5</v>
      </c>
      <c r="CE40" s="5">
        <v>2</v>
      </c>
      <c r="CF40" s="5">
        <v>14</v>
      </c>
      <c r="CG40" s="5">
        <v>16</v>
      </c>
      <c r="CH40" s="5">
        <v>24</v>
      </c>
      <c r="CI40" s="5">
        <v>25</v>
      </c>
      <c r="CJ40" s="5">
        <v>18</v>
      </c>
      <c r="CK40" s="5">
        <v>3</v>
      </c>
      <c r="CL40" s="5">
        <v>3</v>
      </c>
      <c r="CM40" s="5">
        <v>4</v>
      </c>
      <c r="CN40" s="5">
        <v>4</v>
      </c>
      <c r="CO40" s="5">
        <v>15</v>
      </c>
      <c r="CP40" s="5">
        <v>39</v>
      </c>
      <c r="CQ40" s="5">
        <v>10</v>
      </c>
      <c r="CR40" s="5">
        <v>18</v>
      </c>
      <c r="CS40" s="2">
        <v>0</v>
      </c>
      <c r="CT40" s="2">
        <v>0</v>
      </c>
      <c r="CU40" s="2" t="s">
        <v>138</v>
      </c>
    </row>
    <row r="41" spans="1:99" s="2" customFormat="1" x14ac:dyDescent="0.25">
      <c r="A41" s="2" t="s">
        <v>439</v>
      </c>
      <c r="C41" s="2" t="s">
        <v>440</v>
      </c>
      <c r="D41" s="2">
        <v>1938</v>
      </c>
      <c r="E41" s="2">
        <f t="shared" si="0"/>
        <v>77</v>
      </c>
      <c r="F41" s="2">
        <v>21</v>
      </c>
      <c r="G41" s="2">
        <v>21</v>
      </c>
      <c r="H41" s="2">
        <v>0</v>
      </c>
      <c r="I41" s="2">
        <v>6733</v>
      </c>
      <c r="J41" s="2">
        <v>2309</v>
      </c>
      <c r="K41" s="2">
        <v>6733</v>
      </c>
      <c r="L41" s="2">
        <f t="shared" si="1"/>
        <v>293288806.69999999</v>
      </c>
      <c r="M41" s="2">
        <v>663</v>
      </c>
      <c r="N41" s="2">
        <f t="shared" si="2"/>
        <v>28880280</v>
      </c>
      <c r="O41" s="2">
        <f t="shared" si="3"/>
        <v>1.0359375</v>
      </c>
      <c r="P41" s="2">
        <f t="shared" si="4"/>
        <v>2683068.1800000002</v>
      </c>
      <c r="Q41" s="2">
        <f t="shared" si="5"/>
        <v>2.6830681800000002</v>
      </c>
      <c r="R41" s="2">
        <v>49.5</v>
      </c>
      <c r="S41" s="2">
        <f t="shared" si="6"/>
        <v>128.20450499999998</v>
      </c>
      <c r="T41" s="2">
        <f t="shared" si="7"/>
        <v>31680</v>
      </c>
      <c r="U41" s="2">
        <f t="shared" si="8"/>
        <v>1380060000</v>
      </c>
      <c r="W41" s="2">
        <f t="shared" si="9"/>
        <v>0</v>
      </c>
      <c r="X41" s="2">
        <f t="shared" si="10"/>
        <v>0</v>
      </c>
      <c r="Y41" s="2">
        <f t="shared" si="11"/>
        <v>0</v>
      </c>
      <c r="Z41" s="2">
        <f t="shared" si="12"/>
        <v>10.155331135986216</v>
      </c>
      <c r="AA41" s="2">
        <f t="shared" si="13"/>
        <v>0</v>
      </c>
      <c r="AB41" s="2">
        <f t="shared" si="14"/>
        <v>1.4507615908551739</v>
      </c>
      <c r="AC41" s="2">
        <v>21</v>
      </c>
      <c r="AD41" s="2">
        <f t="shared" si="15"/>
        <v>0.48358719695172458</v>
      </c>
      <c r="AE41" s="2" t="s">
        <v>133</v>
      </c>
      <c r="AF41" s="2">
        <f t="shared" si="16"/>
        <v>47.782805429864254</v>
      </c>
      <c r="AG41" s="2">
        <f t="shared" si="17"/>
        <v>0.16747070084014107</v>
      </c>
      <c r="AH41" s="2">
        <f t="shared" si="18"/>
        <v>0.94205370888461393</v>
      </c>
      <c r="AI41" s="2">
        <f t="shared" si="19"/>
        <v>100579809.10000001</v>
      </c>
      <c r="AJ41" s="2">
        <f t="shared" si="20"/>
        <v>2848105.32</v>
      </c>
      <c r="AK41" s="2">
        <f t="shared" si="21"/>
        <v>2.8481053199999997</v>
      </c>
      <c r="AL41" s="2" t="s">
        <v>133</v>
      </c>
      <c r="AM41" s="2" t="s">
        <v>133</v>
      </c>
      <c r="AN41" s="2" t="s">
        <v>133</v>
      </c>
      <c r="AO41" s="2" t="s">
        <v>133</v>
      </c>
      <c r="AP41" s="2" t="s">
        <v>133</v>
      </c>
      <c r="AQ41" s="2" t="s">
        <v>133</v>
      </c>
      <c r="AR41" s="2" t="s">
        <v>133</v>
      </c>
      <c r="AS41" s="2">
        <v>0</v>
      </c>
      <c r="AT41" s="2" t="s">
        <v>133</v>
      </c>
      <c r="AU41" s="2" t="s">
        <v>133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 t="s">
        <v>138</v>
      </c>
    </row>
    <row r="42" spans="1:99" s="2" customFormat="1" x14ac:dyDescent="0.25">
      <c r="A42" s="2" t="s">
        <v>441</v>
      </c>
      <c r="B42" s="2" t="s">
        <v>442</v>
      </c>
      <c r="C42" s="2" t="s">
        <v>443</v>
      </c>
      <c r="D42" s="2">
        <v>1938</v>
      </c>
      <c r="E42" s="2">
        <f t="shared" si="0"/>
        <v>77</v>
      </c>
      <c r="F42" s="2">
        <v>6</v>
      </c>
      <c r="G42" s="2">
        <v>10</v>
      </c>
      <c r="H42" s="2">
        <v>5000</v>
      </c>
      <c r="I42" s="2">
        <v>3250</v>
      </c>
      <c r="J42" s="2">
        <v>1070</v>
      </c>
      <c r="K42" s="2">
        <v>3250</v>
      </c>
      <c r="L42" s="2">
        <f t="shared" si="1"/>
        <v>141569675</v>
      </c>
      <c r="M42" s="2">
        <v>644</v>
      </c>
      <c r="N42" s="2">
        <f t="shared" si="2"/>
        <v>28052640</v>
      </c>
      <c r="O42" s="2">
        <f t="shared" si="3"/>
        <v>1.0062500000000001</v>
      </c>
      <c r="P42" s="2">
        <f t="shared" si="4"/>
        <v>2606177.84</v>
      </c>
      <c r="Q42" s="2">
        <f t="shared" si="5"/>
        <v>2.60617784</v>
      </c>
      <c r="R42" s="2">
        <v>17.399999999999999</v>
      </c>
      <c r="S42" s="2">
        <f t="shared" si="6"/>
        <v>45.065825999999994</v>
      </c>
      <c r="T42" s="2">
        <f t="shared" si="7"/>
        <v>11136</v>
      </c>
      <c r="U42" s="2">
        <f t="shared" si="8"/>
        <v>485111999.99999994</v>
      </c>
      <c r="W42" s="2">
        <f t="shared" si="9"/>
        <v>0</v>
      </c>
      <c r="X42" s="2">
        <f t="shared" si="10"/>
        <v>0</v>
      </c>
      <c r="Y42" s="2">
        <f t="shared" si="11"/>
        <v>0</v>
      </c>
      <c r="Z42" s="2">
        <f t="shared" si="12"/>
        <v>5.0465722655693011</v>
      </c>
      <c r="AA42" s="2">
        <f t="shared" si="13"/>
        <v>0</v>
      </c>
      <c r="AB42" s="2">
        <f t="shared" si="14"/>
        <v>2.5232861327846505</v>
      </c>
      <c r="AC42" s="2">
        <v>6</v>
      </c>
      <c r="AD42" s="2">
        <f t="shared" si="15"/>
        <v>0.84109537759488351</v>
      </c>
      <c r="AE42" s="2" t="s">
        <v>133</v>
      </c>
      <c r="AF42" s="2">
        <f t="shared" si="16"/>
        <v>17.29192546583851</v>
      </c>
      <c r="AG42" s="2">
        <f t="shared" si="17"/>
        <v>8.4441332096095764E-2</v>
      </c>
      <c r="AH42" s="2">
        <f t="shared" si="18"/>
        <v>1.9746410353626043</v>
      </c>
      <c r="AI42" s="2">
        <f t="shared" si="19"/>
        <v>46609093</v>
      </c>
      <c r="AJ42" s="2">
        <f t="shared" si="20"/>
        <v>1319823.6000000001</v>
      </c>
      <c r="AK42" s="2">
        <f t="shared" si="21"/>
        <v>1.3198236000000001</v>
      </c>
      <c r="AL42" s="2" t="s">
        <v>133</v>
      </c>
      <c r="AM42" s="2" t="s">
        <v>133</v>
      </c>
      <c r="AN42" s="2" t="s">
        <v>133</v>
      </c>
      <c r="AO42" s="2" t="s">
        <v>133</v>
      </c>
      <c r="AP42" s="2" t="s">
        <v>133</v>
      </c>
      <c r="AQ42" s="2" t="s">
        <v>133</v>
      </c>
      <c r="AR42" s="2" t="s">
        <v>133</v>
      </c>
      <c r="AS42" s="2">
        <v>0</v>
      </c>
      <c r="AT42" s="2" t="s">
        <v>133</v>
      </c>
      <c r="AU42" s="2" t="s">
        <v>133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 t="s">
        <v>138</v>
      </c>
    </row>
    <row r="43" spans="1:99" s="2" customFormat="1" x14ac:dyDescent="0.25">
      <c r="A43" s="2" t="s">
        <v>444</v>
      </c>
      <c r="C43" s="2" t="s">
        <v>445</v>
      </c>
      <c r="D43" s="2">
        <v>1938</v>
      </c>
      <c r="E43" s="2">
        <f t="shared" si="0"/>
        <v>77</v>
      </c>
      <c r="F43" s="2">
        <v>19.5</v>
      </c>
      <c r="G43" s="2">
        <v>22</v>
      </c>
      <c r="H43" s="2">
        <v>1620</v>
      </c>
      <c r="I43" s="2">
        <v>4140</v>
      </c>
      <c r="J43" s="2">
        <v>2041</v>
      </c>
      <c r="K43" s="2">
        <v>4140</v>
      </c>
      <c r="L43" s="2">
        <f t="shared" si="1"/>
        <v>180337986</v>
      </c>
      <c r="M43" s="2">
        <v>308</v>
      </c>
      <c r="N43" s="2">
        <f t="shared" si="2"/>
        <v>13416480</v>
      </c>
      <c r="O43" s="2">
        <f t="shared" si="3"/>
        <v>0.48125000000000001</v>
      </c>
      <c r="P43" s="2">
        <f t="shared" si="4"/>
        <v>1246432.8800000001</v>
      </c>
      <c r="Q43" s="2">
        <f t="shared" si="5"/>
        <v>1.24643288</v>
      </c>
      <c r="R43" s="2">
        <v>35.64</v>
      </c>
      <c r="S43" s="2">
        <f t="shared" si="6"/>
        <v>92.307243599999993</v>
      </c>
      <c r="T43" s="2">
        <f t="shared" si="7"/>
        <v>22809.599999999999</v>
      </c>
      <c r="U43" s="2">
        <f t="shared" si="8"/>
        <v>993643200</v>
      </c>
      <c r="W43" s="2">
        <f t="shared" si="9"/>
        <v>0</v>
      </c>
      <c r="X43" s="2">
        <f t="shared" si="10"/>
        <v>0</v>
      </c>
      <c r="Y43" s="2">
        <f t="shared" si="11"/>
        <v>0</v>
      </c>
      <c r="Z43" s="2">
        <f t="shared" si="12"/>
        <v>13.441527583986261</v>
      </c>
      <c r="AA43" s="2">
        <f t="shared" si="13"/>
        <v>0</v>
      </c>
      <c r="AB43" s="2">
        <f t="shared" si="14"/>
        <v>2.0679273206132711</v>
      </c>
      <c r="AC43" s="2">
        <v>19.5</v>
      </c>
      <c r="AD43" s="2">
        <f t="shared" si="15"/>
        <v>0.68930910687109026</v>
      </c>
      <c r="AE43" s="2" t="s">
        <v>133</v>
      </c>
      <c r="AF43" s="2">
        <f t="shared" si="16"/>
        <v>74.05714285714285</v>
      </c>
      <c r="AG43" s="2">
        <f t="shared" si="17"/>
        <v>0.32521815545571758</v>
      </c>
      <c r="AH43" s="2">
        <f t="shared" si="18"/>
        <v>0.49510097322748559</v>
      </c>
      <c r="AI43" s="2">
        <f t="shared" si="19"/>
        <v>88905755.900000006</v>
      </c>
      <c r="AJ43" s="2">
        <f t="shared" si="20"/>
        <v>2517532.6800000002</v>
      </c>
      <c r="AK43" s="2">
        <f t="shared" si="21"/>
        <v>2.51753268</v>
      </c>
      <c r="AL43" s="2" t="s">
        <v>133</v>
      </c>
      <c r="AM43" s="2" t="s">
        <v>133</v>
      </c>
      <c r="AN43" s="2" t="s">
        <v>133</v>
      </c>
      <c r="AO43" s="2" t="s">
        <v>133</v>
      </c>
      <c r="AP43" s="2" t="s">
        <v>133</v>
      </c>
      <c r="AQ43" s="2" t="s">
        <v>133</v>
      </c>
      <c r="AR43" s="2" t="s">
        <v>133</v>
      </c>
      <c r="AS43" s="2">
        <v>0</v>
      </c>
      <c r="AT43" s="2" t="s">
        <v>133</v>
      </c>
      <c r="AU43" s="2" t="s">
        <v>133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0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S43" s="2">
        <v>0</v>
      </c>
      <c r="CT43" s="2">
        <v>0</v>
      </c>
      <c r="CU43" s="2" t="s">
        <v>138</v>
      </c>
    </row>
    <row r="44" spans="1:99" s="2" customFormat="1" x14ac:dyDescent="0.25">
      <c r="A44" s="2" t="s">
        <v>446</v>
      </c>
      <c r="C44" s="2" t="s">
        <v>447</v>
      </c>
      <c r="D44" s="2">
        <v>1935</v>
      </c>
      <c r="E44" s="2">
        <f t="shared" si="0"/>
        <v>80</v>
      </c>
      <c r="F44" s="2">
        <v>14.45</v>
      </c>
      <c r="G44" s="2">
        <v>15</v>
      </c>
      <c r="H44" s="2">
        <v>0</v>
      </c>
      <c r="I44" s="2">
        <v>67100</v>
      </c>
      <c r="J44" s="2">
        <v>21835</v>
      </c>
      <c r="K44" s="2">
        <v>67100</v>
      </c>
      <c r="L44" s="2">
        <f t="shared" si="1"/>
        <v>2922869290</v>
      </c>
      <c r="M44" s="2">
        <v>8663</v>
      </c>
      <c r="N44" s="2">
        <f t="shared" si="2"/>
        <v>377360280</v>
      </c>
      <c r="O44" s="2">
        <f t="shared" si="3"/>
        <v>13.535937500000001</v>
      </c>
      <c r="P44" s="2">
        <f t="shared" si="4"/>
        <v>35057948.18</v>
      </c>
      <c r="Q44" s="2">
        <f t="shared" si="5"/>
        <v>35.057948180000004</v>
      </c>
      <c r="R44" s="2">
        <v>842</v>
      </c>
      <c r="S44" s="2">
        <f t="shared" si="6"/>
        <v>2180.7715799999996</v>
      </c>
      <c r="T44" s="2">
        <f t="shared" si="7"/>
        <v>538880</v>
      </c>
      <c r="U44" s="2">
        <f t="shared" si="8"/>
        <v>23474960000</v>
      </c>
      <c r="V44" s="2">
        <v>367551.12323999999</v>
      </c>
      <c r="W44" s="2">
        <f t="shared" si="9"/>
        <v>112.029582363552</v>
      </c>
      <c r="X44" s="2">
        <f t="shared" si="10"/>
        <v>69.611977434916568</v>
      </c>
      <c r="Y44" s="2">
        <f t="shared" si="11"/>
        <v>5.3374566494977733</v>
      </c>
      <c r="Z44" s="2">
        <f t="shared" si="12"/>
        <v>7.7455668890218119</v>
      </c>
      <c r="AA44" s="2">
        <f t="shared" si="13"/>
        <v>4.1595601474510344</v>
      </c>
      <c r="AB44" s="2">
        <f t="shared" si="14"/>
        <v>1.6080761707311719</v>
      </c>
      <c r="AC44" s="2">
        <v>14.45</v>
      </c>
      <c r="AD44" s="2">
        <f t="shared" si="15"/>
        <v>0.53602539024372409</v>
      </c>
      <c r="AE44" s="2">
        <v>30.8</v>
      </c>
      <c r="AF44" s="2">
        <f t="shared" si="16"/>
        <v>62.204778944938241</v>
      </c>
      <c r="AG44" s="2">
        <f t="shared" si="17"/>
        <v>3.5336258595845681E-2</v>
      </c>
      <c r="AH44" s="2">
        <f t="shared" si="18"/>
        <v>1.3016708714284633</v>
      </c>
      <c r="AI44" s="2">
        <f t="shared" si="19"/>
        <v>951130416.5</v>
      </c>
      <c r="AJ44" s="2">
        <f t="shared" si="20"/>
        <v>26933035.800000001</v>
      </c>
      <c r="AK44" s="2">
        <f t="shared" si="21"/>
        <v>26.933035799999999</v>
      </c>
      <c r="AL44" s="2" t="s">
        <v>448</v>
      </c>
      <c r="AM44" s="2" t="s">
        <v>449</v>
      </c>
      <c r="AN44" s="2" t="s">
        <v>450</v>
      </c>
      <c r="AO44" s="2" t="s">
        <v>451</v>
      </c>
      <c r="AP44" s="2" t="s">
        <v>452</v>
      </c>
      <c r="AQ44" s="2" t="s">
        <v>453</v>
      </c>
      <c r="AR44" s="2" t="s">
        <v>454</v>
      </c>
      <c r="AS44" s="2">
        <v>3</v>
      </c>
      <c r="AT44" s="2" t="s">
        <v>455</v>
      </c>
      <c r="AU44" s="2" t="s">
        <v>456</v>
      </c>
      <c r="AV44" s="2">
        <v>5</v>
      </c>
      <c r="AW44" s="5">
        <v>65</v>
      </c>
      <c r="AX44" s="5">
        <v>33</v>
      </c>
      <c r="AY44" s="5">
        <v>2</v>
      </c>
      <c r="AZ44" s="5">
        <v>2.2000000000000002</v>
      </c>
      <c r="BA44" s="5">
        <v>1</v>
      </c>
      <c r="BB44" s="2">
        <v>0</v>
      </c>
      <c r="BC44" s="2">
        <v>0</v>
      </c>
      <c r="BD44" s="2">
        <v>0</v>
      </c>
      <c r="BE44" s="2">
        <v>0</v>
      </c>
      <c r="BF44" s="5">
        <v>0.3</v>
      </c>
      <c r="BG44" s="5">
        <v>0.1</v>
      </c>
      <c r="BH44" s="2">
        <v>0</v>
      </c>
      <c r="BI44" s="5">
        <v>9.5</v>
      </c>
      <c r="BJ44" s="5">
        <v>19.399999999999999</v>
      </c>
      <c r="BK44" s="5">
        <v>3.6</v>
      </c>
      <c r="BL44" s="5">
        <v>63.8</v>
      </c>
      <c r="BM44" s="2">
        <v>0</v>
      </c>
      <c r="BN44" s="2">
        <v>0</v>
      </c>
      <c r="BO44" s="5">
        <v>44374</v>
      </c>
      <c r="BP44" s="5">
        <v>15644</v>
      </c>
      <c r="BQ44" s="5">
        <v>8</v>
      </c>
      <c r="BR44" s="5">
        <v>3</v>
      </c>
      <c r="BS44" s="5">
        <v>0.34</v>
      </c>
      <c r="BT44" s="5">
        <v>0.12</v>
      </c>
      <c r="BU44" s="5">
        <v>49649</v>
      </c>
      <c r="BV44" s="5">
        <v>9</v>
      </c>
      <c r="BW44" s="5">
        <v>0.38</v>
      </c>
      <c r="BX44" s="5">
        <v>164188</v>
      </c>
      <c r="BY44" s="5">
        <v>25319</v>
      </c>
      <c r="BZ44" s="5">
        <v>30</v>
      </c>
      <c r="CA44" s="5">
        <v>5</v>
      </c>
      <c r="CB44" s="5">
        <v>5.93</v>
      </c>
      <c r="CC44" s="5">
        <v>0.97</v>
      </c>
      <c r="CD44" s="5">
        <v>2</v>
      </c>
      <c r="CE44" s="5">
        <v>1</v>
      </c>
      <c r="CF44" s="5">
        <v>49</v>
      </c>
      <c r="CG44" s="5">
        <v>34</v>
      </c>
      <c r="CH44" s="5">
        <v>22</v>
      </c>
      <c r="CI44" s="2">
        <v>0</v>
      </c>
      <c r="CJ44" s="2">
        <v>0</v>
      </c>
      <c r="CK44" s="2">
        <v>0</v>
      </c>
      <c r="CL44" s="2">
        <v>0</v>
      </c>
      <c r="CM44" s="5">
        <v>8</v>
      </c>
      <c r="CN44" s="5">
        <v>10</v>
      </c>
      <c r="CO44" s="5">
        <v>9</v>
      </c>
      <c r="CP44" s="5">
        <v>32</v>
      </c>
      <c r="CQ44" s="5">
        <v>9</v>
      </c>
      <c r="CR44" s="5">
        <v>22</v>
      </c>
      <c r="CS44" s="5">
        <v>5.7660000000000003E-2</v>
      </c>
      <c r="CT44" s="2">
        <v>0</v>
      </c>
      <c r="CU44" s="2" t="s">
        <v>138</v>
      </c>
    </row>
    <row r="45" spans="1:99" s="2" customFormat="1" x14ac:dyDescent="0.25">
      <c r="A45" s="2" t="s">
        <v>457</v>
      </c>
      <c r="B45" s="2" t="s">
        <v>458</v>
      </c>
      <c r="C45" s="2" t="s">
        <v>459</v>
      </c>
      <c r="D45" s="2">
        <v>1973</v>
      </c>
      <c r="E45" s="2">
        <f t="shared" si="0"/>
        <v>42</v>
      </c>
      <c r="F45" s="2">
        <v>362</v>
      </c>
      <c r="G45" s="2">
        <v>422</v>
      </c>
      <c r="H45" s="2">
        <v>150000</v>
      </c>
      <c r="I45" s="2">
        <v>6027000</v>
      </c>
      <c r="J45" s="2">
        <v>5809000</v>
      </c>
      <c r="K45" s="2">
        <v>6027000</v>
      </c>
      <c r="L45" s="2">
        <f t="shared" si="1"/>
        <v>262535517300</v>
      </c>
      <c r="M45" s="2">
        <v>46500</v>
      </c>
      <c r="N45" s="2">
        <f t="shared" si="2"/>
        <v>2025540000</v>
      </c>
      <c r="O45" s="2">
        <f t="shared" si="3"/>
        <v>72.65625</v>
      </c>
      <c r="P45" s="2">
        <f t="shared" si="4"/>
        <v>188178990</v>
      </c>
      <c r="Q45" s="2">
        <f t="shared" si="5"/>
        <v>188.17899</v>
      </c>
      <c r="R45" s="2">
        <v>8985</v>
      </c>
      <c r="S45" s="2">
        <f t="shared" si="6"/>
        <v>23271.060149999998</v>
      </c>
      <c r="T45" s="2">
        <f t="shared" si="7"/>
        <v>5750400</v>
      </c>
      <c r="U45" s="2">
        <f t="shared" si="8"/>
        <v>250501800000</v>
      </c>
      <c r="V45" s="2">
        <v>728628.73650999996</v>
      </c>
      <c r="W45" s="2">
        <f t="shared" si="9"/>
        <v>222.08603888824797</v>
      </c>
      <c r="X45" s="2">
        <f t="shared" si="10"/>
        <v>137.99791092257493</v>
      </c>
      <c r="Y45" s="2">
        <f t="shared" si="11"/>
        <v>4.5669954891119602</v>
      </c>
      <c r="Z45" s="2">
        <f t="shared" si="12"/>
        <v>129.61260567552355</v>
      </c>
      <c r="AA45" s="2">
        <f t="shared" si="13"/>
        <v>3.0994723722773954E-2</v>
      </c>
      <c r="AB45" s="2">
        <f t="shared" si="14"/>
        <v>1.074137616095499</v>
      </c>
      <c r="AC45" s="2">
        <v>362</v>
      </c>
      <c r="AD45" s="2">
        <f t="shared" si="15"/>
        <v>0.35804587203183302</v>
      </c>
      <c r="AE45" s="2">
        <v>286.45699999999999</v>
      </c>
      <c r="AF45" s="2">
        <f t="shared" si="16"/>
        <v>123.66451612903226</v>
      </c>
      <c r="AG45" s="2">
        <f t="shared" si="17"/>
        <v>0.2552244508553792</v>
      </c>
      <c r="AH45" s="2">
        <f t="shared" si="18"/>
        <v>2.6262595499825819E-2</v>
      </c>
      <c r="AI45" s="2">
        <f t="shared" si="19"/>
        <v>253039459100</v>
      </c>
      <c r="AJ45" s="2">
        <f t="shared" si="20"/>
        <v>7165285320</v>
      </c>
      <c r="AK45" s="2">
        <f t="shared" si="21"/>
        <v>7165.28532</v>
      </c>
      <c r="AL45" s="2" t="s">
        <v>460</v>
      </c>
      <c r="AM45" s="2" t="s">
        <v>133</v>
      </c>
      <c r="AN45" s="2" t="s">
        <v>133</v>
      </c>
      <c r="AO45" s="2" t="s">
        <v>461</v>
      </c>
      <c r="AP45" s="2" t="s">
        <v>462</v>
      </c>
      <c r="AQ45" s="2" t="s">
        <v>463</v>
      </c>
      <c r="AR45" s="2" t="s">
        <v>464</v>
      </c>
      <c r="AS45" s="2">
        <v>3</v>
      </c>
      <c r="AT45" s="2" t="s">
        <v>465</v>
      </c>
      <c r="AU45" s="2" t="s">
        <v>466</v>
      </c>
      <c r="AV45" s="2">
        <v>2</v>
      </c>
      <c r="AW45" s="5">
        <v>32</v>
      </c>
      <c r="AX45" s="5">
        <v>66</v>
      </c>
      <c r="AY45" s="5">
        <v>2</v>
      </c>
      <c r="AZ45" s="5">
        <v>1.1000000000000001</v>
      </c>
      <c r="BA45" s="5">
        <v>0.2</v>
      </c>
      <c r="BB45" s="2">
        <v>0</v>
      </c>
      <c r="BC45" s="5">
        <v>0.1</v>
      </c>
      <c r="BD45" s="2">
        <v>0</v>
      </c>
      <c r="BE45" s="5">
        <v>0.4</v>
      </c>
      <c r="BF45" s="5">
        <v>0.3</v>
      </c>
      <c r="BG45" s="5">
        <v>74.2</v>
      </c>
      <c r="BH45" s="2">
        <v>0</v>
      </c>
      <c r="BI45" s="5">
        <v>10.6</v>
      </c>
      <c r="BJ45" s="5">
        <v>7.6</v>
      </c>
      <c r="BK45" s="5">
        <v>1.4</v>
      </c>
      <c r="BL45" s="5">
        <v>1.2</v>
      </c>
      <c r="BM45" s="2">
        <v>0</v>
      </c>
      <c r="BN45" s="5">
        <v>2.9</v>
      </c>
      <c r="BO45" s="5">
        <v>49183</v>
      </c>
      <c r="BP45" s="5">
        <v>7155</v>
      </c>
      <c r="BQ45" s="5">
        <v>41</v>
      </c>
      <c r="BR45" s="5">
        <v>6</v>
      </c>
      <c r="BS45" s="5">
        <v>0.11</v>
      </c>
      <c r="BT45" s="5">
        <v>0.02</v>
      </c>
      <c r="BU45" s="5">
        <v>54674</v>
      </c>
      <c r="BV45" s="5">
        <v>45</v>
      </c>
      <c r="BW45" s="5">
        <v>0.12</v>
      </c>
      <c r="BX45" s="5">
        <v>198336</v>
      </c>
      <c r="BY45" s="5">
        <v>21209</v>
      </c>
      <c r="BZ45" s="5">
        <v>165</v>
      </c>
      <c r="CA45" s="5">
        <v>18</v>
      </c>
      <c r="CB45" s="5">
        <v>0.78</v>
      </c>
      <c r="CC45" s="5">
        <v>0.09</v>
      </c>
      <c r="CD45" s="5">
        <v>3</v>
      </c>
      <c r="CE45" s="5">
        <v>3</v>
      </c>
      <c r="CF45" s="5">
        <v>2</v>
      </c>
      <c r="CG45" s="5">
        <v>4</v>
      </c>
      <c r="CH45" s="5">
        <v>18</v>
      </c>
      <c r="CI45" s="5">
        <v>58</v>
      </c>
      <c r="CJ45" s="5">
        <v>60</v>
      </c>
      <c r="CK45" s="5">
        <v>8</v>
      </c>
      <c r="CL45" s="5">
        <v>7</v>
      </c>
      <c r="CM45" s="5">
        <v>7</v>
      </c>
      <c r="CN45" s="5">
        <v>11</v>
      </c>
      <c r="CO45" s="5">
        <v>3</v>
      </c>
      <c r="CP45" s="5">
        <v>14</v>
      </c>
      <c r="CQ45" s="5">
        <v>1</v>
      </c>
      <c r="CR45" s="5">
        <v>2</v>
      </c>
      <c r="CS45" s="5">
        <v>0.84823999999999999</v>
      </c>
      <c r="CT45" s="5">
        <v>0.64212000000000002</v>
      </c>
      <c r="CU45" s="2" t="s">
        <v>138</v>
      </c>
    </row>
    <row r="46" spans="1:99" s="2" customFormat="1" x14ac:dyDescent="0.25">
      <c r="A46" s="2" t="s">
        <v>467</v>
      </c>
      <c r="C46" s="2" t="s">
        <v>468</v>
      </c>
      <c r="D46" s="2">
        <v>1961</v>
      </c>
      <c r="E46" s="2">
        <f t="shared" si="0"/>
        <v>54</v>
      </c>
      <c r="F46" s="2">
        <v>35</v>
      </c>
      <c r="G46" s="2">
        <v>35</v>
      </c>
      <c r="H46" s="2">
        <v>2140</v>
      </c>
      <c r="I46" s="2">
        <v>6272</v>
      </c>
      <c r="J46" s="2">
        <v>4358</v>
      </c>
      <c r="K46" s="2">
        <v>6272</v>
      </c>
      <c r="L46" s="2">
        <f t="shared" si="1"/>
        <v>273207692.80000001</v>
      </c>
      <c r="M46" s="2">
        <v>394.56299999999999</v>
      </c>
      <c r="N46" s="2">
        <f t="shared" si="2"/>
        <v>17187164.280000001</v>
      </c>
      <c r="O46" s="2">
        <f t="shared" si="3"/>
        <v>0.61650468749999998</v>
      </c>
      <c r="P46" s="2">
        <f t="shared" si="4"/>
        <v>1596741.22218</v>
      </c>
      <c r="Q46" s="2">
        <f t="shared" si="5"/>
        <v>1.5967412221800001</v>
      </c>
      <c r="R46" s="2">
        <v>0</v>
      </c>
      <c r="S46" s="2">
        <f t="shared" si="6"/>
        <v>0</v>
      </c>
      <c r="T46" s="2">
        <f t="shared" si="7"/>
        <v>0</v>
      </c>
      <c r="U46" s="2">
        <f t="shared" si="8"/>
        <v>0</v>
      </c>
      <c r="V46" s="2">
        <v>47260.823281999998</v>
      </c>
      <c r="W46" s="2">
        <f t="shared" si="9"/>
        <v>14.405098936353598</v>
      </c>
      <c r="X46" s="2">
        <f t="shared" si="10"/>
        <v>8.9509163646711087</v>
      </c>
      <c r="Y46" s="2">
        <f t="shared" si="11"/>
        <v>3.2158358165927741</v>
      </c>
      <c r="Z46" s="2">
        <f t="shared" si="12"/>
        <v>15.896030802354092</v>
      </c>
      <c r="AA46" s="2">
        <f t="shared" si="13"/>
        <v>2.6797662145882066</v>
      </c>
      <c r="AB46" s="2">
        <f t="shared" si="14"/>
        <v>1.362516925916065</v>
      </c>
      <c r="AC46" s="2">
        <v>35</v>
      </c>
      <c r="AD46" s="2">
        <f t="shared" si="15"/>
        <v>0.45417230863868835</v>
      </c>
      <c r="AE46" s="2">
        <v>13.617000000000001</v>
      </c>
      <c r="AF46" s="2">
        <f t="shared" si="16"/>
        <v>0</v>
      </c>
      <c r="AG46" s="2">
        <f t="shared" si="17"/>
        <v>0.3398067723165637</v>
      </c>
      <c r="AH46" s="2">
        <f t="shared" si="18"/>
        <v>0.29704017997681126</v>
      </c>
      <c r="AI46" s="2">
        <f t="shared" si="19"/>
        <v>189834044.20000002</v>
      </c>
      <c r="AJ46" s="2">
        <f t="shared" si="20"/>
        <v>5375505.8399999999</v>
      </c>
      <c r="AK46" s="2">
        <f t="shared" si="21"/>
        <v>5.3755058399999998</v>
      </c>
      <c r="AL46" s="2" t="s">
        <v>469</v>
      </c>
      <c r="AM46" s="2" t="s">
        <v>470</v>
      </c>
      <c r="AN46" s="2" t="s">
        <v>471</v>
      </c>
      <c r="AO46" s="2" t="s">
        <v>472</v>
      </c>
      <c r="AP46" s="2" t="s">
        <v>473</v>
      </c>
      <c r="AQ46" s="2" t="s">
        <v>474</v>
      </c>
      <c r="AR46" s="2" t="s">
        <v>475</v>
      </c>
      <c r="AS46" s="2">
        <v>1</v>
      </c>
      <c r="AT46" s="2" t="s">
        <v>476</v>
      </c>
      <c r="AU46" s="2" t="s">
        <v>477</v>
      </c>
      <c r="AV46" s="2">
        <v>4</v>
      </c>
      <c r="AW46" s="5">
        <v>0</v>
      </c>
      <c r="AX46" s="5">
        <v>100</v>
      </c>
      <c r="AY46" s="2">
        <v>0</v>
      </c>
      <c r="AZ46" s="5">
        <v>0.5</v>
      </c>
      <c r="BA46" s="5">
        <v>0.8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5">
        <v>0.2</v>
      </c>
      <c r="BH46" s="2">
        <v>0</v>
      </c>
      <c r="BI46" s="5">
        <v>41.1</v>
      </c>
      <c r="BJ46" s="5">
        <v>53.3</v>
      </c>
      <c r="BK46" s="2">
        <v>0</v>
      </c>
      <c r="BL46" s="5">
        <v>1.4</v>
      </c>
      <c r="BM46" s="2">
        <v>0</v>
      </c>
      <c r="BN46" s="5">
        <v>2.7</v>
      </c>
      <c r="BO46" s="5">
        <v>487</v>
      </c>
      <c r="BP46" s="5">
        <v>397</v>
      </c>
      <c r="BQ46" s="5">
        <v>2</v>
      </c>
      <c r="BR46" s="5">
        <v>2</v>
      </c>
      <c r="BS46" s="5">
        <v>0.09</v>
      </c>
      <c r="BT46" s="5">
        <v>7.0000000000000007E-2</v>
      </c>
      <c r="BU46" s="5">
        <v>784</v>
      </c>
      <c r="BV46" s="5">
        <v>3</v>
      </c>
      <c r="BW46" s="5">
        <v>0.14000000000000001</v>
      </c>
      <c r="BX46" s="5">
        <v>12423</v>
      </c>
      <c r="BY46" s="5">
        <v>2655</v>
      </c>
      <c r="BZ46" s="5">
        <v>50</v>
      </c>
      <c r="CA46" s="5">
        <v>11</v>
      </c>
      <c r="CB46" s="5">
        <v>1.03</v>
      </c>
      <c r="CC46" s="5">
        <v>0.22</v>
      </c>
      <c r="CD46" s="2">
        <v>0</v>
      </c>
      <c r="CE46" s="2">
        <v>0</v>
      </c>
      <c r="CF46" s="5">
        <v>1</v>
      </c>
      <c r="CG46" s="2">
        <v>0</v>
      </c>
      <c r="CH46" s="5">
        <v>24</v>
      </c>
      <c r="CI46" s="2">
        <v>0</v>
      </c>
      <c r="CJ46" s="2">
        <v>0</v>
      </c>
      <c r="CK46" s="5">
        <v>10</v>
      </c>
      <c r="CL46" s="2">
        <v>0</v>
      </c>
      <c r="CM46" s="5">
        <v>37</v>
      </c>
      <c r="CN46" s="5">
        <v>33</v>
      </c>
      <c r="CO46" s="5">
        <v>28</v>
      </c>
      <c r="CP46" s="5">
        <v>66</v>
      </c>
      <c r="CQ46" s="2">
        <v>0</v>
      </c>
      <c r="CR46" s="2">
        <v>0</v>
      </c>
      <c r="CS46" s="5">
        <v>0.13921</v>
      </c>
      <c r="CT46" s="5">
        <v>3.4160000000000003E-2</v>
      </c>
      <c r="CU46" s="2" t="s">
        <v>150</v>
      </c>
    </row>
    <row r="47" spans="1:99" s="2" customFormat="1" x14ac:dyDescent="0.25">
      <c r="A47" s="2" t="s">
        <v>478</v>
      </c>
      <c r="C47" s="2" t="s">
        <v>479</v>
      </c>
      <c r="D47" s="2">
        <v>1957</v>
      </c>
      <c r="E47" s="2">
        <f t="shared" si="0"/>
        <v>58</v>
      </c>
      <c r="F47" s="2">
        <v>66</v>
      </c>
      <c r="G47" s="2">
        <v>94</v>
      </c>
      <c r="H47" s="2">
        <v>0</v>
      </c>
      <c r="I47" s="2">
        <v>10702</v>
      </c>
      <c r="J47" s="2">
        <v>10451</v>
      </c>
      <c r="K47" s="2">
        <v>10702</v>
      </c>
      <c r="L47" s="2">
        <f t="shared" si="1"/>
        <v>466178049.80000001</v>
      </c>
      <c r="M47" s="2">
        <v>531</v>
      </c>
      <c r="N47" s="2">
        <f t="shared" si="2"/>
        <v>23130360</v>
      </c>
      <c r="O47" s="2">
        <f t="shared" si="3"/>
        <v>0.82968750000000002</v>
      </c>
      <c r="P47" s="2">
        <f t="shared" si="4"/>
        <v>2148882.66</v>
      </c>
      <c r="Q47" s="2">
        <f t="shared" si="5"/>
        <v>2.1488826599999999</v>
      </c>
      <c r="R47" s="2">
        <v>3</v>
      </c>
      <c r="S47" s="2">
        <f t="shared" si="6"/>
        <v>7.7699699999999989</v>
      </c>
      <c r="T47" s="2">
        <f t="shared" si="7"/>
        <v>1920</v>
      </c>
      <c r="U47" s="2">
        <f t="shared" si="8"/>
        <v>83640000</v>
      </c>
      <c r="V47" s="2">
        <v>35216.188352999998</v>
      </c>
      <c r="W47" s="2">
        <f t="shared" si="9"/>
        <v>10.733894209994398</v>
      </c>
      <c r="X47" s="2">
        <f t="shared" si="10"/>
        <v>6.6697347769280819</v>
      </c>
      <c r="Y47" s="2">
        <f t="shared" si="11"/>
        <v>2.0655982221446569</v>
      </c>
      <c r="Z47" s="2">
        <f t="shared" si="12"/>
        <v>20.154379343858029</v>
      </c>
      <c r="AA47" s="2">
        <f t="shared" si="13"/>
        <v>0.83265932643275187</v>
      </c>
      <c r="AB47" s="2">
        <f t="shared" si="14"/>
        <v>0.91610815199354678</v>
      </c>
      <c r="AC47" s="2">
        <v>66</v>
      </c>
      <c r="AD47" s="2">
        <f t="shared" si="15"/>
        <v>0.30536938399784891</v>
      </c>
      <c r="AE47" s="2" t="s">
        <v>133</v>
      </c>
      <c r="AF47" s="2">
        <f t="shared" si="16"/>
        <v>3.615819209039548</v>
      </c>
      <c r="AG47" s="2">
        <f t="shared" si="17"/>
        <v>0.37138442025672874</v>
      </c>
      <c r="AH47" s="2">
        <f t="shared" si="18"/>
        <v>0.16669506455472641</v>
      </c>
      <c r="AI47" s="2">
        <f t="shared" si="19"/>
        <v>455244514.90000004</v>
      </c>
      <c r="AJ47" s="2">
        <f t="shared" si="20"/>
        <v>12891099.48</v>
      </c>
      <c r="AK47" s="2">
        <f t="shared" si="21"/>
        <v>12.891099480000001</v>
      </c>
      <c r="AL47" s="2" t="s">
        <v>480</v>
      </c>
      <c r="AM47" s="2" t="s">
        <v>481</v>
      </c>
      <c r="AN47" s="2" t="s">
        <v>482</v>
      </c>
      <c r="AO47" s="2" t="s">
        <v>483</v>
      </c>
      <c r="AP47" s="2" t="s">
        <v>133</v>
      </c>
      <c r="AQ47" s="2" t="s">
        <v>133</v>
      </c>
      <c r="AR47" s="2" t="s">
        <v>133</v>
      </c>
      <c r="AS47" s="2">
        <v>0</v>
      </c>
      <c r="AT47" s="2" t="s">
        <v>133</v>
      </c>
      <c r="AU47" s="2" t="s">
        <v>133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2" t="s">
        <v>138</v>
      </c>
    </row>
    <row r="48" spans="1:99" s="2" customFormat="1" x14ac:dyDescent="0.25">
      <c r="A48" s="2" t="s">
        <v>484</v>
      </c>
      <c r="C48" s="2" t="s">
        <v>485</v>
      </c>
      <c r="D48" s="2">
        <v>1940</v>
      </c>
      <c r="E48" s="2">
        <f t="shared" si="0"/>
        <v>75</v>
      </c>
      <c r="F48" s="2">
        <v>10</v>
      </c>
      <c r="G48" s="2">
        <v>23</v>
      </c>
      <c r="H48" s="2">
        <v>20000</v>
      </c>
      <c r="I48" s="2">
        <v>39800</v>
      </c>
      <c r="J48" s="2">
        <v>32300</v>
      </c>
      <c r="K48" s="2">
        <v>39800</v>
      </c>
      <c r="L48" s="2">
        <f t="shared" si="1"/>
        <v>1733684020</v>
      </c>
      <c r="M48" s="2">
        <v>1530</v>
      </c>
      <c r="N48" s="2">
        <f t="shared" si="2"/>
        <v>66646800</v>
      </c>
      <c r="O48" s="2">
        <f t="shared" si="3"/>
        <v>2.390625</v>
      </c>
      <c r="P48" s="2">
        <f t="shared" si="4"/>
        <v>6191695.7999999998</v>
      </c>
      <c r="Q48" s="2">
        <f t="shared" si="5"/>
        <v>6.1916958000000006</v>
      </c>
      <c r="R48" s="2">
        <v>95</v>
      </c>
      <c r="S48" s="2">
        <f t="shared" si="6"/>
        <v>246.04904999999999</v>
      </c>
      <c r="T48" s="2">
        <f t="shared" si="7"/>
        <v>60800</v>
      </c>
      <c r="U48" s="2">
        <f t="shared" si="8"/>
        <v>2648600000</v>
      </c>
      <c r="W48" s="2">
        <f t="shared" si="9"/>
        <v>0</v>
      </c>
      <c r="X48" s="2">
        <f t="shared" si="10"/>
        <v>0</v>
      </c>
      <c r="Y48" s="2">
        <f t="shared" si="11"/>
        <v>0</v>
      </c>
      <c r="Z48" s="2">
        <f t="shared" si="12"/>
        <v>26.013012177628934</v>
      </c>
      <c r="AA48" s="2">
        <f t="shared" si="13"/>
        <v>0</v>
      </c>
      <c r="AB48" s="2">
        <f t="shared" si="14"/>
        <v>7.8039036532886801</v>
      </c>
      <c r="AC48" s="2">
        <v>10</v>
      </c>
      <c r="AD48" s="2">
        <f t="shared" si="15"/>
        <v>2.6013012177628934</v>
      </c>
      <c r="AE48" s="2" t="s">
        <v>133</v>
      </c>
      <c r="AF48" s="2">
        <f t="shared" si="16"/>
        <v>39.738562091503269</v>
      </c>
      <c r="AG48" s="2">
        <f t="shared" si="17"/>
        <v>0.28238813278884678</v>
      </c>
      <c r="AH48" s="2">
        <f t="shared" si="18"/>
        <v>0.15540857445686401</v>
      </c>
      <c r="AI48" s="2">
        <f t="shared" si="19"/>
        <v>1406984770</v>
      </c>
      <c r="AJ48" s="2">
        <f t="shared" si="20"/>
        <v>39841404</v>
      </c>
      <c r="AK48" s="2">
        <f t="shared" si="21"/>
        <v>39.841403999999997</v>
      </c>
      <c r="AL48" s="2" t="s">
        <v>133</v>
      </c>
      <c r="AM48" s="2" t="s">
        <v>133</v>
      </c>
      <c r="AN48" s="2" t="s">
        <v>133</v>
      </c>
      <c r="AO48" s="2" t="s">
        <v>133</v>
      </c>
      <c r="AP48" s="2" t="s">
        <v>133</v>
      </c>
      <c r="AQ48" s="2" t="s">
        <v>133</v>
      </c>
      <c r="AR48" s="2" t="s">
        <v>133</v>
      </c>
      <c r="AS48" s="2">
        <v>0</v>
      </c>
      <c r="AT48" s="2" t="s">
        <v>133</v>
      </c>
      <c r="AU48" s="2" t="s">
        <v>133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 t="s">
        <v>138</v>
      </c>
    </row>
    <row r="49" spans="1:99" s="2" customFormat="1" x14ac:dyDescent="0.25">
      <c r="A49" s="2" t="s">
        <v>486</v>
      </c>
      <c r="C49" s="2" t="s">
        <v>487</v>
      </c>
      <c r="D49" s="2">
        <v>1959</v>
      </c>
      <c r="E49" s="2">
        <f t="shared" si="0"/>
        <v>56</v>
      </c>
      <c r="F49" s="2">
        <v>200</v>
      </c>
      <c r="G49" s="2">
        <v>200</v>
      </c>
      <c r="H49" s="2">
        <v>0</v>
      </c>
      <c r="I49" s="2">
        <v>59500</v>
      </c>
      <c r="J49" s="2">
        <v>59400</v>
      </c>
      <c r="K49" s="2">
        <v>59500</v>
      </c>
      <c r="L49" s="2">
        <f t="shared" si="1"/>
        <v>2591814050</v>
      </c>
      <c r="M49" s="2">
        <v>614.30999999999995</v>
      </c>
      <c r="N49" s="2">
        <f t="shared" si="2"/>
        <v>26759343.599999998</v>
      </c>
      <c r="O49" s="2">
        <f t="shared" si="3"/>
        <v>0.95985937499999996</v>
      </c>
      <c r="P49" s="2">
        <f t="shared" si="4"/>
        <v>2486026.5666</v>
      </c>
      <c r="Q49" s="2">
        <f t="shared" si="5"/>
        <v>2.4860265666000001</v>
      </c>
      <c r="R49" s="2">
        <v>0</v>
      </c>
      <c r="S49" s="2">
        <f t="shared" si="6"/>
        <v>0</v>
      </c>
      <c r="T49" s="2">
        <f t="shared" si="7"/>
        <v>0</v>
      </c>
      <c r="U49" s="2">
        <f t="shared" si="8"/>
        <v>0</v>
      </c>
      <c r="V49" s="2">
        <v>50049.455246999998</v>
      </c>
      <c r="W49" s="2">
        <f t="shared" si="9"/>
        <v>15.255073959285598</v>
      </c>
      <c r="X49" s="2">
        <f t="shared" si="10"/>
        <v>9.4790665270503176</v>
      </c>
      <c r="Y49" s="2">
        <f t="shared" si="11"/>
        <v>2.7293317415560576</v>
      </c>
      <c r="Z49" s="2">
        <f t="shared" si="12"/>
        <v>96.856413548200791</v>
      </c>
      <c r="AA49" s="2">
        <f t="shared" si="13"/>
        <v>0.20820720800012971</v>
      </c>
      <c r="AB49" s="2">
        <f t="shared" si="14"/>
        <v>1.4528462032230118</v>
      </c>
      <c r="AC49" s="2">
        <v>200</v>
      </c>
      <c r="AD49" s="2">
        <f t="shared" si="15"/>
        <v>0.48428206774100396</v>
      </c>
      <c r="AE49" s="2">
        <v>1083.72</v>
      </c>
      <c r="AF49" s="2">
        <f t="shared" si="16"/>
        <v>0</v>
      </c>
      <c r="AG49" s="2">
        <f t="shared" si="17"/>
        <v>1.6593427575808373</v>
      </c>
      <c r="AH49" s="2">
        <f t="shared" si="18"/>
        <v>3.3930261618356279E-2</v>
      </c>
      <c r="AI49" s="2">
        <f t="shared" si="19"/>
        <v>2587458060</v>
      </c>
      <c r="AJ49" s="2">
        <f t="shared" si="20"/>
        <v>73268712</v>
      </c>
      <c r="AK49" s="2">
        <f t="shared" si="21"/>
        <v>73.268711999999994</v>
      </c>
      <c r="AL49" s="2" t="s">
        <v>488</v>
      </c>
      <c r="AM49" s="2" t="s">
        <v>489</v>
      </c>
      <c r="AN49" s="2" t="s">
        <v>490</v>
      </c>
      <c r="AO49" s="2" t="s">
        <v>491</v>
      </c>
      <c r="AP49" s="2" t="s">
        <v>492</v>
      </c>
      <c r="AQ49" s="2" t="s">
        <v>227</v>
      </c>
      <c r="AR49" s="2" t="s">
        <v>493</v>
      </c>
      <c r="AS49" s="2">
        <v>4</v>
      </c>
      <c r="AT49" s="2" t="s">
        <v>494</v>
      </c>
      <c r="AU49" s="2" t="s">
        <v>495</v>
      </c>
      <c r="AV49" s="2">
        <v>2</v>
      </c>
      <c r="AW49" s="5">
        <v>44</v>
      </c>
      <c r="AX49" s="5">
        <v>54</v>
      </c>
      <c r="AY49" s="5">
        <v>2</v>
      </c>
      <c r="AZ49" s="5">
        <v>2.5</v>
      </c>
      <c r="BA49" s="5">
        <v>0.6</v>
      </c>
      <c r="BB49" s="2">
        <v>0</v>
      </c>
      <c r="BC49" s="2">
        <v>0</v>
      </c>
      <c r="BD49" s="2">
        <v>0</v>
      </c>
      <c r="BE49" s="5">
        <v>0.1</v>
      </c>
      <c r="BF49" s="5">
        <v>0.5</v>
      </c>
      <c r="BG49" s="5">
        <v>47.9</v>
      </c>
      <c r="BH49" s="5">
        <v>0.1</v>
      </c>
      <c r="BI49" s="5">
        <v>9.3000000000000007</v>
      </c>
      <c r="BJ49" s="5">
        <v>5.7</v>
      </c>
      <c r="BK49" s="5">
        <v>0.5</v>
      </c>
      <c r="BL49" s="5">
        <v>0.1</v>
      </c>
      <c r="BM49" s="2">
        <v>0</v>
      </c>
      <c r="BN49" s="5">
        <v>32.799999999999997</v>
      </c>
      <c r="BO49" s="5">
        <v>131209</v>
      </c>
      <c r="BP49" s="5">
        <v>18668</v>
      </c>
      <c r="BQ49" s="5">
        <v>49</v>
      </c>
      <c r="BR49" s="5">
        <v>7</v>
      </c>
      <c r="BS49" s="5">
        <v>0.12</v>
      </c>
      <c r="BT49" s="5">
        <v>0.02</v>
      </c>
      <c r="BU49" s="5">
        <v>142443</v>
      </c>
      <c r="BV49" s="5">
        <v>53</v>
      </c>
      <c r="BW49" s="5">
        <v>0.13</v>
      </c>
      <c r="BX49" s="5">
        <v>984738</v>
      </c>
      <c r="BY49" s="5">
        <v>35375</v>
      </c>
      <c r="BZ49" s="5">
        <v>367</v>
      </c>
      <c r="CA49" s="5">
        <v>13</v>
      </c>
      <c r="CB49" s="5">
        <v>1.06</v>
      </c>
      <c r="CC49" s="5">
        <v>0.04</v>
      </c>
      <c r="CD49" s="2">
        <v>0</v>
      </c>
      <c r="CE49" s="2">
        <v>0</v>
      </c>
      <c r="CF49" s="5">
        <v>1</v>
      </c>
      <c r="CG49" s="5">
        <v>1</v>
      </c>
      <c r="CH49" s="5">
        <v>9</v>
      </c>
      <c r="CI49" s="5">
        <v>23</v>
      </c>
      <c r="CJ49" s="5">
        <v>25</v>
      </c>
      <c r="CK49" s="5">
        <v>61</v>
      </c>
      <c r="CL49" s="5">
        <v>57</v>
      </c>
      <c r="CM49" s="5">
        <v>4</v>
      </c>
      <c r="CN49" s="5">
        <v>8</v>
      </c>
      <c r="CO49" s="5">
        <v>2</v>
      </c>
      <c r="CP49" s="5">
        <v>8</v>
      </c>
      <c r="CQ49" s="2">
        <v>0</v>
      </c>
      <c r="CR49" s="2">
        <v>0</v>
      </c>
      <c r="CS49" s="5">
        <v>0.15894</v>
      </c>
      <c r="CT49" s="2">
        <v>0</v>
      </c>
      <c r="CU49" s="2" t="s">
        <v>150</v>
      </c>
    </row>
    <row r="50" spans="1:99" s="2" customFormat="1" x14ac:dyDescent="0.25">
      <c r="A50" s="2" t="s">
        <v>496</v>
      </c>
      <c r="C50" s="2" t="s">
        <v>497</v>
      </c>
      <c r="D50" s="2">
        <v>1934</v>
      </c>
      <c r="E50" s="2">
        <f t="shared" si="0"/>
        <v>81</v>
      </c>
      <c r="F50" s="2">
        <v>54</v>
      </c>
      <c r="G50" s="2">
        <v>56</v>
      </c>
      <c r="H50" s="2">
        <v>47714</v>
      </c>
      <c r="I50" s="2">
        <v>133000</v>
      </c>
      <c r="J50" s="2">
        <v>75180</v>
      </c>
      <c r="K50" s="2">
        <v>133000</v>
      </c>
      <c r="L50" s="2">
        <f t="shared" si="1"/>
        <v>5793466700</v>
      </c>
      <c r="M50" s="2">
        <v>5900</v>
      </c>
      <c r="N50" s="2">
        <f t="shared" si="2"/>
        <v>257004000</v>
      </c>
      <c r="O50" s="2">
        <f t="shared" si="3"/>
        <v>9.21875</v>
      </c>
      <c r="P50" s="2">
        <f t="shared" si="4"/>
        <v>23876474</v>
      </c>
      <c r="Q50" s="2">
        <f t="shared" si="5"/>
        <v>23.876474000000002</v>
      </c>
      <c r="R50" s="2">
        <v>570</v>
      </c>
      <c r="S50" s="2">
        <f t="shared" si="6"/>
        <v>1476.2942999999998</v>
      </c>
      <c r="T50" s="2">
        <f t="shared" si="7"/>
        <v>364800</v>
      </c>
      <c r="U50" s="2">
        <f t="shared" si="8"/>
        <v>15891600000</v>
      </c>
      <c r="V50" s="2">
        <v>261779.41158000001</v>
      </c>
      <c r="W50" s="2">
        <f t="shared" si="9"/>
        <v>79.790364649584006</v>
      </c>
      <c r="X50" s="2">
        <f t="shared" si="10"/>
        <v>49.579449876782526</v>
      </c>
      <c r="Y50" s="2">
        <f t="shared" si="11"/>
        <v>4.6063851237976925</v>
      </c>
      <c r="Z50" s="2">
        <f t="shared" si="12"/>
        <v>22.542321131188618</v>
      </c>
      <c r="AA50" s="2">
        <f t="shared" si="13"/>
        <v>0.86043093541896964</v>
      </c>
      <c r="AB50" s="2">
        <f t="shared" si="14"/>
        <v>1.2523511739549233</v>
      </c>
      <c r="AC50" s="2">
        <v>54</v>
      </c>
      <c r="AD50" s="2">
        <f t="shared" si="15"/>
        <v>0.41745039131830775</v>
      </c>
      <c r="AE50" s="2">
        <v>120.254</v>
      </c>
      <c r="AF50" s="2">
        <f t="shared" si="16"/>
        <v>61.83050847457627</v>
      </c>
      <c r="AG50" s="2">
        <f t="shared" si="17"/>
        <v>0.12461609541598888</v>
      </c>
      <c r="AH50" s="2">
        <f t="shared" si="18"/>
        <v>0.25747541007677066</v>
      </c>
      <c r="AI50" s="2">
        <f t="shared" si="19"/>
        <v>3274833282</v>
      </c>
      <c r="AJ50" s="2">
        <f t="shared" si="20"/>
        <v>92733026.400000006</v>
      </c>
      <c r="AK50" s="2">
        <f t="shared" si="21"/>
        <v>92.7330264</v>
      </c>
      <c r="AL50" s="2" t="s">
        <v>498</v>
      </c>
      <c r="AM50" s="2" t="s">
        <v>133</v>
      </c>
      <c r="AN50" s="2" t="s">
        <v>499</v>
      </c>
      <c r="AO50" s="2" t="s">
        <v>500</v>
      </c>
      <c r="AP50" s="2" t="s">
        <v>501</v>
      </c>
      <c r="AQ50" s="2" t="s">
        <v>267</v>
      </c>
      <c r="AR50" s="2" t="s">
        <v>502</v>
      </c>
      <c r="AS50" s="2">
        <v>3</v>
      </c>
      <c r="AT50" s="2" t="s">
        <v>503</v>
      </c>
      <c r="AU50" s="2" t="s">
        <v>504</v>
      </c>
      <c r="AV50" s="2">
        <v>2</v>
      </c>
      <c r="AW50" s="5">
        <v>93</v>
      </c>
      <c r="AX50" s="5">
        <v>7</v>
      </c>
      <c r="AY50" s="2">
        <v>0</v>
      </c>
      <c r="AZ50" s="5">
        <v>2.4</v>
      </c>
      <c r="BA50" s="5">
        <v>2.9</v>
      </c>
      <c r="BB50" s="2">
        <v>0</v>
      </c>
      <c r="BC50" s="2">
        <v>0</v>
      </c>
      <c r="BD50" s="2">
        <v>0</v>
      </c>
      <c r="BE50" s="2">
        <v>0</v>
      </c>
      <c r="BF50" s="5">
        <v>0.5</v>
      </c>
      <c r="BG50" s="5">
        <v>18.3</v>
      </c>
      <c r="BH50" s="5">
        <v>0.1</v>
      </c>
      <c r="BI50" s="5">
        <v>33.700000000000003</v>
      </c>
      <c r="BJ50" s="5">
        <v>41.4</v>
      </c>
      <c r="BK50" s="5">
        <v>0.4</v>
      </c>
      <c r="BL50" s="5">
        <v>0.1</v>
      </c>
      <c r="BM50" s="2">
        <v>0</v>
      </c>
      <c r="BN50" s="5">
        <v>0.3</v>
      </c>
      <c r="BO50" s="5">
        <v>14696</v>
      </c>
      <c r="BP50" s="5">
        <v>2835</v>
      </c>
      <c r="BQ50" s="5">
        <v>12</v>
      </c>
      <c r="BR50" s="5">
        <v>2</v>
      </c>
      <c r="BS50" s="5">
        <v>0.08</v>
      </c>
      <c r="BT50" s="5">
        <v>0.02</v>
      </c>
      <c r="BU50" s="5">
        <v>17102</v>
      </c>
      <c r="BV50" s="5">
        <v>14</v>
      </c>
      <c r="BW50" s="5">
        <v>0.09</v>
      </c>
      <c r="BX50" s="5">
        <v>103075</v>
      </c>
      <c r="BY50" s="5">
        <v>15537</v>
      </c>
      <c r="BZ50" s="5">
        <v>83</v>
      </c>
      <c r="CA50" s="5">
        <v>13</v>
      </c>
      <c r="CB50" s="5">
        <v>1</v>
      </c>
      <c r="CC50" s="5">
        <v>0.15</v>
      </c>
      <c r="CD50" s="2">
        <v>0</v>
      </c>
      <c r="CE50" s="2">
        <v>0</v>
      </c>
      <c r="CF50" s="5">
        <v>1</v>
      </c>
      <c r="CG50" s="5">
        <v>1</v>
      </c>
      <c r="CH50" s="5">
        <v>20</v>
      </c>
      <c r="CI50" s="5">
        <v>15</v>
      </c>
      <c r="CJ50" s="5">
        <v>8</v>
      </c>
      <c r="CK50" s="2">
        <v>0</v>
      </c>
      <c r="CL50" s="2">
        <v>0</v>
      </c>
      <c r="CM50" s="5">
        <v>37</v>
      </c>
      <c r="CN50" s="5">
        <v>32</v>
      </c>
      <c r="CO50" s="5">
        <v>25</v>
      </c>
      <c r="CP50" s="5">
        <v>58</v>
      </c>
      <c r="CQ50" s="2">
        <v>0</v>
      </c>
      <c r="CR50" s="5">
        <v>1</v>
      </c>
      <c r="CS50" s="5">
        <v>3.943E-2</v>
      </c>
      <c r="CT50" s="2">
        <v>0</v>
      </c>
      <c r="CU50" s="2" t="s">
        <v>138</v>
      </c>
    </row>
    <row r="51" spans="1:99" s="2" customFormat="1" x14ac:dyDescent="0.25">
      <c r="A51" s="2" t="s">
        <v>505</v>
      </c>
      <c r="B51" s="2" t="s">
        <v>506</v>
      </c>
      <c r="C51" s="2" t="s">
        <v>507</v>
      </c>
      <c r="D51" s="2">
        <v>1941</v>
      </c>
      <c r="E51" s="2">
        <f t="shared" si="0"/>
        <v>74</v>
      </c>
      <c r="F51" s="2">
        <v>117</v>
      </c>
      <c r="G51" s="2">
        <v>136</v>
      </c>
      <c r="H51" s="2">
        <v>1350</v>
      </c>
      <c r="I51" s="2">
        <v>23000</v>
      </c>
      <c r="J51" s="2">
        <v>23000</v>
      </c>
      <c r="K51" s="2">
        <v>23000</v>
      </c>
      <c r="L51" s="2">
        <f t="shared" si="1"/>
        <v>1001877700</v>
      </c>
      <c r="M51" s="2">
        <v>800</v>
      </c>
      <c r="N51" s="2">
        <f t="shared" si="2"/>
        <v>34848000</v>
      </c>
      <c r="O51" s="2">
        <f t="shared" si="3"/>
        <v>1.25</v>
      </c>
      <c r="P51" s="2">
        <f t="shared" si="4"/>
        <v>3237488</v>
      </c>
      <c r="Q51" s="2">
        <f t="shared" si="5"/>
        <v>3.2374880000000004</v>
      </c>
      <c r="R51" s="2">
        <v>12</v>
      </c>
      <c r="S51" s="2">
        <f t="shared" si="6"/>
        <v>31.079879999999996</v>
      </c>
      <c r="T51" s="2">
        <f t="shared" si="7"/>
        <v>7680</v>
      </c>
      <c r="U51" s="2">
        <f t="shared" si="8"/>
        <v>334560000</v>
      </c>
      <c r="W51" s="2">
        <f t="shared" si="9"/>
        <v>0</v>
      </c>
      <c r="X51" s="2">
        <f t="shared" si="10"/>
        <v>0</v>
      </c>
      <c r="Y51" s="2">
        <f t="shared" si="11"/>
        <v>0</v>
      </c>
      <c r="Z51" s="2">
        <f t="shared" si="12"/>
        <v>28.749933999081726</v>
      </c>
      <c r="AA51" s="2">
        <f t="shared" si="13"/>
        <v>0</v>
      </c>
      <c r="AB51" s="2">
        <f t="shared" si="14"/>
        <v>0.73717779484824941</v>
      </c>
      <c r="AC51" s="2">
        <v>117</v>
      </c>
      <c r="AD51" s="2">
        <f t="shared" si="15"/>
        <v>0.24572593161608314</v>
      </c>
      <c r="AE51" s="2" t="s">
        <v>133</v>
      </c>
      <c r="AF51" s="2">
        <f t="shared" si="16"/>
        <v>9.6</v>
      </c>
      <c r="AG51" s="2">
        <f t="shared" si="17"/>
        <v>0.43161186155230058</v>
      </c>
      <c r="AH51" s="2">
        <f t="shared" si="18"/>
        <v>0.11411644114706923</v>
      </c>
      <c r="AI51" s="2">
        <f t="shared" si="19"/>
        <v>1001877700</v>
      </c>
      <c r="AJ51" s="2">
        <f t="shared" si="20"/>
        <v>28370040</v>
      </c>
      <c r="AK51" s="2">
        <f t="shared" si="21"/>
        <v>28.370039999999999</v>
      </c>
      <c r="AL51" s="2" t="s">
        <v>133</v>
      </c>
      <c r="AM51" s="2" t="s">
        <v>133</v>
      </c>
      <c r="AN51" s="2" t="s">
        <v>133</v>
      </c>
      <c r="AO51" s="2" t="s">
        <v>133</v>
      </c>
      <c r="AP51" s="2" t="s">
        <v>133</v>
      </c>
      <c r="AQ51" s="2" t="s">
        <v>133</v>
      </c>
      <c r="AR51" s="2" t="s">
        <v>133</v>
      </c>
      <c r="AS51" s="2">
        <v>0</v>
      </c>
      <c r="AT51" s="2" t="s">
        <v>133</v>
      </c>
      <c r="AU51" s="2" t="s">
        <v>133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 t="s">
        <v>138</v>
      </c>
    </row>
    <row r="52" spans="1:99" s="2" customFormat="1" x14ac:dyDescent="0.25">
      <c r="A52" s="2" t="s">
        <v>508</v>
      </c>
      <c r="C52" s="2" t="s">
        <v>509</v>
      </c>
      <c r="D52" s="2">
        <v>1909</v>
      </c>
      <c r="E52" s="2">
        <f t="shared" si="0"/>
        <v>106</v>
      </c>
      <c r="F52" s="2">
        <v>57</v>
      </c>
      <c r="G52" s="2">
        <v>64</v>
      </c>
      <c r="H52" s="2">
        <v>950</v>
      </c>
      <c r="I52" s="2">
        <v>133000</v>
      </c>
      <c r="J52" s="2">
        <v>105000</v>
      </c>
      <c r="K52" s="2">
        <v>133000</v>
      </c>
      <c r="L52" s="2">
        <f t="shared" si="1"/>
        <v>5793466700</v>
      </c>
      <c r="M52" s="2">
        <v>5300</v>
      </c>
      <c r="N52" s="2">
        <f t="shared" si="2"/>
        <v>230868000</v>
      </c>
      <c r="O52" s="2">
        <f t="shared" si="3"/>
        <v>8.28125</v>
      </c>
      <c r="P52" s="2">
        <f t="shared" si="4"/>
        <v>21448358</v>
      </c>
      <c r="Q52" s="2">
        <f t="shared" si="5"/>
        <v>21.448358000000002</v>
      </c>
      <c r="R52" s="2">
        <v>21.2</v>
      </c>
      <c r="S52" s="2">
        <f t="shared" si="6"/>
        <v>54.907787999999996</v>
      </c>
      <c r="T52" s="2">
        <f t="shared" si="7"/>
        <v>13568</v>
      </c>
      <c r="U52" s="2">
        <f t="shared" si="8"/>
        <v>591056000</v>
      </c>
      <c r="V52" s="2">
        <v>86523.094148999997</v>
      </c>
      <c r="W52" s="2">
        <f t="shared" si="9"/>
        <v>26.372239096615196</v>
      </c>
      <c r="X52" s="2">
        <f t="shared" si="10"/>
        <v>16.386954893255705</v>
      </c>
      <c r="Y52" s="2">
        <f t="shared" si="11"/>
        <v>1.6063673585371741</v>
      </c>
      <c r="Z52" s="2">
        <f t="shared" si="12"/>
        <v>25.09428201396469</v>
      </c>
      <c r="AA52" s="2">
        <f t="shared" si="13"/>
        <v>0.20362241939271467</v>
      </c>
      <c r="AB52" s="2">
        <f t="shared" si="14"/>
        <v>1.3207516849455101</v>
      </c>
      <c r="AC52" s="2">
        <v>57</v>
      </c>
      <c r="AD52" s="2">
        <f t="shared" si="15"/>
        <v>0.44025056164850335</v>
      </c>
      <c r="AE52" s="2" t="s">
        <v>133</v>
      </c>
      <c r="AF52" s="2">
        <f t="shared" si="16"/>
        <v>2.56</v>
      </c>
      <c r="AG52" s="2">
        <f t="shared" si="17"/>
        <v>0.14636537591374671</v>
      </c>
      <c r="AH52" s="2">
        <f t="shared" si="18"/>
        <v>0.16560469256937785</v>
      </c>
      <c r="AI52" s="2">
        <f t="shared" si="19"/>
        <v>4573789500</v>
      </c>
      <c r="AJ52" s="2">
        <f t="shared" si="20"/>
        <v>129515400</v>
      </c>
      <c r="AK52" s="2">
        <f t="shared" si="21"/>
        <v>129.5154</v>
      </c>
      <c r="AL52" s="2" t="s">
        <v>510</v>
      </c>
      <c r="AM52" s="2" t="s">
        <v>511</v>
      </c>
      <c r="AN52" s="2" t="s">
        <v>512</v>
      </c>
      <c r="AO52" s="2" t="s">
        <v>513</v>
      </c>
      <c r="AP52" s="2" t="s">
        <v>133</v>
      </c>
      <c r="AQ52" s="2" t="s">
        <v>133</v>
      </c>
      <c r="AR52" s="2" t="s">
        <v>133</v>
      </c>
      <c r="AS52" s="2">
        <v>0</v>
      </c>
      <c r="AT52" s="2" t="s">
        <v>133</v>
      </c>
      <c r="AU52" s="2" t="s">
        <v>133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0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 t="s">
        <v>138</v>
      </c>
    </row>
    <row r="53" spans="1:99" s="2" customFormat="1" x14ac:dyDescent="0.25">
      <c r="A53" s="2" t="s">
        <v>514</v>
      </c>
      <c r="C53" s="2" t="s">
        <v>515</v>
      </c>
      <c r="D53" s="2">
        <v>1932</v>
      </c>
      <c r="E53" s="2">
        <f t="shared" si="0"/>
        <v>83</v>
      </c>
      <c r="F53" s="2">
        <v>35</v>
      </c>
      <c r="G53" s="2">
        <v>45</v>
      </c>
      <c r="H53" s="2">
        <v>0</v>
      </c>
      <c r="I53" s="2">
        <v>30000</v>
      </c>
      <c r="J53" s="2">
        <v>20000</v>
      </c>
      <c r="K53" s="2">
        <v>30000</v>
      </c>
      <c r="L53" s="2">
        <f t="shared" si="1"/>
        <v>1306797000</v>
      </c>
      <c r="M53" s="2">
        <v>719.12300000000005</v>
      </c>
      <c r="N53" s="2">
        <f t="shared" si="2"/>
        <v>31324997.880000003</v>
      </c>
      <c r="O53" s="2">
        <f t="shared" si="3"/>
        <v>1.1236296875</v>
      </c>
      <c r="P53" s="2">
        <f t="shared" si="4"/>
        <v>2910190.1037800005</v>
      </c>
      <c r="Q53" s="2">
        <f t="shared" si="5"/>
        <v>2.9101901037800002</v>
      </c>
      <c r="R53" s="2">
        <v>0</v>
      </c>
      <c r="S53" s="2">
        <f t="shared" si="6"/>
        <v>0</v>
      </c>
      <c r="T53" s="2">
        <f t="shared" si="7"/>
        <v>0</v>
      </c>
      <c r="U53" s="2">
        <f t="shared" si="8"/>
        <v>0</v>
      </c>
      <c r="V53" s="2">
        <v>34405.805824000003</v>
      </c>
      <c r="W53" s="2">
        <f t="shared" si="9"/>
        <v>10.486889615155199</v>
      </c>
      <c r="X53" s="2">
        <f t="shared" si="10"/>
        <v>6.5162531882306567</v>
      </c>
      <c r="Y53" s="2">
        <f t="shared" si="11"/>
        <v>1.7341270313903505</v>
      </c>
      <c r="Z53" s="2">
        <f t="shared" si="12"/>
        <v>41.717385105853353</v>
      </c>
      <c r="AA53" s="2">
        <f t="shared" si="13"/>
        <v>0.42509362191341571</v>
      </c>
      <c r="AB53" s="2">
        <f t="shared" si="14"/>
        <v>3.5757758662160017</v>
      </c>
      <c r="AC53" s="2">
        <v>35</v>
      </c>
      <c r="AD53" s="2">
        <f t="shared" si="15"/>
        <v>1.1919252887386673</v>
      </c>
      <c r="AE53" s="2">
        <v>6.1917</v>
      </c>
      <c r="AF53" s="2">
        <f t="shared" si="16"/>
        <v>0</v>
      </c>
      <c r="AG53" s="2">
        <f t="shared" si="17"/>
        <v>0.6605671947550843</v>
      </c>
      <c r="AH53" s="2">
        <f t="shared" si="18"/>
        <v>0.11796665141631808</v>
      </c>
      <c r="AI53" s="2">
        <f t="shared" si="19"/>
        <v>871198000</v>
      </c>
      <c r="AJ53" s="2">
        <f t="shared" si="20"/>
        <v>24669600</v>
      </c>
      <c r="AK53" s="2">
        <f t="shared" si="21"/>
        <v>24.669599999999999</v>
      </c>
      <c r="AL53" s="2" t="s">
        <v>516</v>
      </c>
      <c r="AM53" s="2" t="s">
        <v>517</v>
      </c>
      <c r="AN53" s="2" t="s">
        <v>518</v>
      </c>
      <c r="AO53" s="2" t="s">
        <v>519</v>
      </c>
      <c r="AP53" s="2" t="s">
        <v>520</v>
      </c>
      <c r="AQ53" s="2" t="s">
        <v>312</v>
      </c>
      <c r="AR53" s="2" t="s">
        <v>521</v>
      </c>
      <c r="AS53" s="2">
        <v>1</v>
      </c>
      <c r="AT53" s="2" t="s">
        <v>522</v>
      </c>
      <c r="AU53" s="2" t="s">
        <v>523</v>
      </c>
      <c r="AV53" s="2">
        <v>2</v>
      </c>
      <c r="AW53" s="5">
        <v>60</v>
      </c>
      <c r="AX53" s="5">
        <v>33</v>
      </c>
      <c r="AY53" s="5">
        <v>8</v>
      </c>
      <c r="AZ53" s="5">
        <v>4.5</v>
      </c>
      <c r="BA53" s="5">
        <v>0.4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5">
        <v>0.2</v>
      </c>
      <c r="BJ53" s="5">
        <v>95</v>
      </c>
      <c r="BK53" s="2">
        <v>0</v>
      </c>
      <c r="BL53" s="2">
        <v>0</v>
      </c>
      <c r="BM53" s="2">
        <v>0</v>
      </c>
      <c r="BN53" s="2">
        <v>0</v>
      </c>
      <c r="BO53" s="5">
        <v>2311</v>
      </c>
      <c r="BP53" s="5">
        <v>279</v>
      </c>
      <c r="BQ53" s="5">
        <v>33</v>
      </c>
      <c r="BR53" s="5">
        <v>4</v>
      </c>
      <c r="BS53" s="5">
        <v>0.15</v>
      </c>
      <c r="BT53" s="5">
        <v>0.02</v>
      </c>
      <c r="BU53" s="5">
        <v>2568</v>
      </c>
      <c r="BV53" s="5">
        <v>37</v>
      </c>
      <c r="BW53" s="5">
        <v>0.17</v>
      </c>
      <c r="BX53" s="5">
        <v>1838</v>
      </c>
      <c r="BY53" s="5">
        <v>420</v>
      </c>
      <c r="BZ53" s="5">
        <v>26</v>
      </c>
      <c r="CA53" s="5">
        <v>6</v>
      </c>
      <c r="CB53" s="5">
        <v>0.34</v>
      </c>
      <c r="CC53" s="5">
        <v>0.08</v>
      </c>
      <c r="CD53" s="5">
        <v>4</v>
      </c>
      <c r="CE53" s="5">
        <v>1</v>
      </c>
      <c r="CF53" s="2">
        <v>0</v>
      </c>
      <c r="CG53" s="2">
        <v>0</v>
      </c>
      <c r="CH53" s="5">
        <v>20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5">
        <v>76</v>
      </c>
      <c r="CP53" s="5">
        <v>99</v>
      </c>
      <c r="CQ53" s="2">
        <v>0</v>
      </c>
      <c r="CR53" s="2">
        <v>0</v>
      </c>
      <c r="CS53" s="5">
        <v>4.8579999999999998E-2</v>
      </c>
      <c r="CT53" s="2">
        <v>0</v>
      </c>
      <c r="CU53" s="2" t="s">
        <v>150</v>
      </c>
    </row>
    <row r="54" spans="1:99" s="2" customFormat="1" x14ac:dyDescent="0.25">
      <c r="A54" s="2" t="s">
        <v>524</v>
      </c>
      <c r="C54" s="2" t="s">
        <v>525</v>
      </c>
      <c r="D54" s="2">
        <v>1928</v>
      </c>
      <c r="E54" s="2">
        <f t="shared" si="0"/>
        <v>87</v>
      </c>
      <c r="F54" s="2">
        <v>7.5</v>
      </c>
      <c r="G54" s="2">
        <v>10</v>
      </c>
      <c r="H54" s="2">
        <v>0</v>
      </c>
      <c r="I54" s="2">
        <v>27600</v>
      </c>
      <c r="J54" s="2">
        <v>20400</v>
      </c>
      <c r="K54" s="2">
        <v>27600</v>
      </c>
      <c r="L54" s="2">
        <f t="shared" si="1"/>
        <v>1202253240</v>
      </c>
      <c r="M54" s="2">
        <v>2852</v>
      </c>
      <c r="N54" s="2">
        <f t="shared" si="2"/>
        <v>124233120</v>
      </c>
      <c r="O54" s="2">
        <f t="shared" si="3"/>
        <v>4.4562499999999998</v>
      </c>
      <c r="P54" s="2">
        <f t="shared" si="4"/>
        <v>11541644.720000001</v>
      </c>
      <c r="Q54" s="2">
        <f t="shared" si="5"/>
        <v>11.541644720000001</v>
      </c>
      <c r="R54" s="2">
        <v>0</v>
      </c>
      <c r="S54" s="2">
        <f t="shared" si="6"/>
        <v>0</v>
      </c>
      <c r="T54" s="2">
        <f t="shared" si="7"/>
        <v>0</v>
      </c>
      <c r="U54" s="2">
        <f t="shared" si="8"/>
        <v>0</v>
      </c>
      <c r="V54" s="2">
        <v>86523.094148999997</v>
      </c>
      <c r="W54" s="2">
        <f t="shared" si="9"/>
        <v>26.372239096615196</v>
      </c>
      <c r="X54" s="2">
        <f t="shared" si="10"/>
        <v>16.386954893255705</v>
      </c>
      <c r="Y54" s="2">
        <f t="shared" si="11"/>
        <v>2.1898181189595705</v>
      </c>
      <c r="Z54" s="2">
        <f t="shared" si="12"/>
        <v>9.6773971385408331</v>
      </c>
      <c r="AA54" s="2">
        <f t="shared" si="13"/>
        <v>1.0480565704036784</v>
      </c>
      <c r="AB54" s="2">
        <f t="shared" si="14"/>
        <v>3.8709588554163332</v>
      </c>
      <c r="AC54" s="2">
        <v>7.5</v>
      </c>
      <c r="AD54" s="2">
        <f t="shared" si="15"/>
        <v>1.2903196184721111</v>
      </c>
      <c r="AE54" s="2" t="s">
        <v>133</v>
      </c>
      <c r="AF54" s="2">
        <f t="shared" si="16"/>
        <v>0</v>
      </c>
      <c r="AG54" s="2">
        <f t="shared" si="17"/>
        <v>7.6945870316664305E-2</v>
      </c>
      <c r="AH54" s="2">
        <f t="shared" si="18"/>
        <v>0.45867537214970305</v>
      </c>
      <c r="AI54" s="2">
        <f t="shared" si="19"/>
        <v>888621960</v>
      </c>
      <c r="AJ54" s="2">
        <f t="shared" si="20"/>
        <v>25162992</v>
      </c>
      <c r="AK54" s="2">
        <f t="shared" si="21"/>
        <v>25.162991999999999</v>
      </c>
      <c r="AL54" s="2" t="s">
        <v>526</v>
      </c>
      <c r="AM54" s="2" t="s">
        <v>133</v>
      </c>
      <c r="AN54" s="2" t="s">
        <v>527</v>
      </c>
      <c r="AO54" s="2" t="s">
        <v>528</v>
      </c>
      <c r="AP54" s="2" t="s">
        <v>133</v>
      </c>
      <c r="AQ54" s="2" t="s">
        <v>133</v>
      </c>
      <c r="AR54" s="2" t="s">
        <v>133</v>
      </c>
      <c r="AS54" s="2">
        <v>0</v>
      </c>
      <c r="AT54" s="2" t="s">
        <v>133</v>
      </c>
      <c r="AU54" s="2" t="s">
        <v>133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2">
        <v>0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 t="s">
        <v>138</v>
      </c>
    </row>
    <row r="55" spans="1:99" s="2" customFormat="1" x14ac:dyDescent="0.25">
      <c r="A55" s="2" t="s">
        <v>529</v>
      </c>
      <c r="B55" s="2" t="s">
        <v>529</v>
      </c>
      <c r="C55" s="2" t="s">
        <v>530</v>
      </c>
      <c r="D55" s="2">
        <v>1925</v>
      </c>
      <c r="E55" s="2">
        <f t="shared" si="0"/>
        <v>90</v>
      </c>
      <c r="F55" s="2">
        <v>30</v>
      </c>
      <c r="G55" s="2">
        <v>30</v>
      </c>
      <c r="H55" s="2">
        <v>0</v>
      </c>
      <c r="I55" s="2">
        <v>5865</v>
      </c>
      <c r="J55" s="2">
        <v>3818</v>
      </c>
      <c r="K55" s="2">
        <v>5865</v>
      </c>
      <c r="L55" s="2">
        <f t="shared" si="1"/>
        <v>255478813.5</v>
      </c>
      <c r="M55" s="2">
        <v>400.33199999999999</v>
      </c>
      <c r="N55" s="2">
        <f t="shared" si="2"/>
        <v>17438461.919999998</v>
      </c>
      <c r="O55" s="2">
        <f t="shared" si="3"/>
        <v>0.62551875000000001</v>
      </c>
      <c r="P55" s="2">
        <f t="shared" si="4"/>
        <v>1620087.55752</v>
      </c>
      <c r="Q55" s="2">
        <f t="shared" si="5"/>
        <v>1.62008755752</v>
      </c>
      <c r="R55" s="2">
        <v>0</v>
      </c>
      <c r="S55" s="2">
        <f t="shared" si="6"/>
        <v>0</v>
      </c>
      <c r="T55" s="2">
        <f t="shared" si="7"/>
        <v>0</v>
      </c>
      <c r="U55" s="2">
        <f t="shared" si="8"/>
        <v>0</v>
      </c>
      <c r="V55" s="2">
        <v>26116.916939999999</v>
      </c>
      <c r="W55" s="2">
        <f t="shared" si="9"/>
        <v>7.9604362833119993</v>
      </c>
      <c r="X55" s="2">
        <f t="shared" si="10"/>
        <v>4.9463873669343599</v>
      </c>
      <c r="Y55" s="2">
        <f t="shared" si="11"/>
        <v>1.764259718256908</v>
      </c>
      <c r="Z55" s="2">
        <f t="shared" si="12"/>
        <v>14.650306585066078</v>
      </c>
      <c r="AA55" s="2">
        <f t="shared" si="13"/>
        <v>1.6903196273829206</v>
      </c>
      <c r="AB55" s="2">
        <f t="shared" si="14"/>
        <v>1.4650306585066077</v>
      </c>
      <c r="AC55" s="2">
        <v>30</v>
      </c>
      <c r="AD55" s="2">
        <f t="shared" si="15"/>
        <v>0.48834355283553593</v>
      </c>
      <c r="AE55" s="2" t="s">
        <v>133</v>
      </c>
      <c r="AF55" s="2">
        <f t="shared" si="16"/>
        <v>0</v>
      </c>
      <c r="AG55" s="2">
        <f t="shared" si="17"/>
        <v>0.31091242135324976</v>
      </c>
      <c r="AH55" s="2">
        <f t="shared" si="18"/>
        <v>0.3440095114253654</v>
      </c>
      <c r="AI55" s="2">
        <f t="shared" si="19"/>
        <v>166311698.20000002</v>
      </c>
      <c r="AJ55" s="2">
        <f t="shared" si="20"/>
        <v>4709426.6399999997</v>
      </c>
      <c r="AK55" s="2">
        <f t="shared" si="21"/>
        <v>4.7094266399999993</v>
      </c>
      <c r="AL55" s="2" t="s">
        <v>531</v>
      </c>
      <c r="AM55" s="2" t="s">
        <v>532</v>
      </c>
      <c r="AN55" s="2" t="s">
        <v>533</v>
      </c>
      <c r="AO55" s="2" t="s">
        <v>534</v>
      </c>
      <c r="AP55" s="2" t="s">
        <v>133</v>
      </c>
      <c r="AQ55" s="2" t="s">
        <v>133</v>
      </c>
      <c r="AR55" s="2" t="s">
        <v>133</v>
      </c>
      <c r="AS55" s="2">
        <v>0</v>
      </c>
      <c r="AT55" s="2" t="s">
        <v>133</v>
      </c>
      <c r="AU55" s="2" t="s">
        <v>133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 t="s">
        <v>150</v>
      </c>
    </row>
    <row r="56" spans="1:99" s="2" customFormat="1" x14ac:dyDescent="0.25">
      <c r="A56" s="2" t="s">
        <v>535</v>
      </c>
      <c r="C56" s="2" t="s">
        <v>536</v>
      </c>
      <c r="D56" s="2">
        <v>1936</v>
      </c>
      <c r="E56" s="2">
        <f t="shared" si="0"/>
        <v>79</v>
      </c>
      <c r="F56" s="2">
        <v>28</v>
      </c>
      <c r="G56" s="2">
        <v>31</v>
      </c>
      <c r="H56" s="2">
        <v>4400</v>
      </c>
      <c r="I56" s="2">
        <v>6200</v>
      </c>
      <c r="J56" s="2">
        <v>5500</v>
      </c>
      <c r="K56" s="2">
        <v>6200</v>
      </c>
      <c r="L56" s="2">
        <f t="shared" si="1"/>
        <v>270071380</v>
      </c>
      <c r="M56" s="2">
        <v>390</v>
      </c>
      <c r="N56" s="2">
        <f t="shared" si="2"/>
        <v>16988400</v>
      </c>
      <c r="O56" s="2">
        <f t="shared" si="3"/>
        <v>0.609375</v>
      </c>
      <c r="P56" s="2">
        <f t="shared" si="4"/>
        <v>1578275.4000000001</v>
      </c>
      <c r="Q56" s="2">
        <f t="shared" si="5"/>
        <v>1.5782754000000001</v>
      </c>
      <c r="R56" s="2">
        <v>1.8</v>
      </c>
      <c r="S56" s="2">
        <f t="shared" si="6"/>
        <v>4.6619820000000001</v>
      </c>
      <c r="T56" s="2">
        <f t="shared" si="7"/>
        <v>1152</v>
      </c>
      <c r="U56" s="2">
        <f t="shared" si="8"/>
        <v>50184000</v>
      </c>
      <c r="V56" s="2">
        <v>26026.941975999998</v>
      </c>
      <c r="W56" s="2">
        <f t="shared" si="9"/>
        <v>7.9330119142847986</v>
      </c>
      <c r="X56" s="2">
        <f t="shared" si="10"/>
        <v>4.9293466486025439</v>
      </c>
      <c r="Y56" s="2">
        <f t="shared" si="11"/>
        <v>1.7813186052979275</v>
      </c>
      <c r="Z56" s="2">
        <f t="shared" si="12"/>
        <v>15.897399401944856</v>
      </c>
      <c r="AA56" s="2">
        <f t="shared" si="13"/>
        <v>1.1693467284408634</v>
      </c>
      <c r="AB56" s="2">
        <f t="shared" si="14"/>
        <v>1.7032927930655204</v>
      </c>
      <c r="AC56" s="2">
        <v>28</v>
      </c>
      <c r="AD56" s="2">
        <f t="shared" si="15"/>
        <v>0.56776426435517346</v>
      </c>
      <c r="AE56" s="2">
        <v>14.8405</v>
      </c>
      <c r="AF56" s="2">
        <f t="shared" si="16"/>
        <v>2.953846153846154</v>
      </c>
      <c r="AG56" s="2">
        <f t="shared" si="17"/>
        <v>0.34181828815885751</v>
      </c>
      <c r="AH56" s="2">
        <f t="shared" si="18"/>
        <v>0.23264192661118435</v>
      </c>
      <c r="AI56" s="2">
        <f t="shared" si="19"/>
        <v>239579450</v>
      </c>
      <c r="AJ56" s="2">
        <f t="shared" si="20"/>
        <v>6784140</v>
      </c>
      <c r="AK56" s="2">
        <f t="shared" si="21"/>
        <v>6.7841399999999998</v>
      </c>
      <c r="AL56" s="2" t="s">
        <v>537</v>
      </c>
      <c r="AM56" s="2" t="s">
        <v>538</v>
      </c>
      <c r="AN56" s="2" t="s">
        <v>539</v>
      </c>
      <c r="AO56" s="2" t="s">
        <v>540</v>
      </c>
      <c r="AP56" s="2" t="s">
        <v>541</v>
      </c>
      <c r="AQ56" s="2" t="s">
        <v>542</v>
      </c>
      <c r="AR56" s="2" t="s">
        <v>543</v>
      </c>
      <c r="AS56" s="2">
        <v>2</v>
      </c>
      <c r="AT56" s="2" t="s">
        <v>544</v>
      </c>
      <c r="AU56" s="2" t="s">
        <v>545</v>
      </c>
      <c r="AV56" s="2">
        <v>2</v>
      </c>
      <c r="AW56" s="5">
        <v>100</v>
      </c>
      <c r="AX56" s="2">
        <v>0</v>
      </c>
      <c r="AY56" s="2">
        <v>0</v>
      </c>
      <c r="AZ56" s="5">
        <v>0.5</v>
      </c>
      <c r="BA56" s="5">
        <v>2.8</v>
      </c>
      <c r="BB56" s="2">
        <v>0</v>
      </c>
      <c r="BC56" s="2">
        <v>0</v>
      </c>
      <c r="BD56" s="2">
        <v>0</v>
      </c>
      <c r="BE56" s="2">
        <v>0</v>
      </c>
      <c r="BF56" s="5">
        <v>0.3</v>
      </c>
      <c r="BG56" s="5">
        <v>43.3</v>
      </c>
      <c r="BH56" s="2">
        <v>0</v>
      </c>
      <c r="BI56" s="5">
        <v>6.7</v>
      </c>
      <c r="BJ56" s="5">
        <v>40.299999999999997</v>
      </c>
      <c r="BK56" s="5">
        <v>1.1000000000000001</v>
      </c>
      <c r="BL56" s="5">
        <v>0.1</v>
      </c>
      <c r="BM56" s="2">
        <v>0</v>
      </c>
      <c r="BN56" s="5">
        <v>4.9000000000000004</v>
      </c>
      <c r="BO56" s="5">
        <v>4202</v>
      </c>
      <c r="BP56" s="5">
        <v>1088</v>
      </c>
      <c r="BQ56" s="5">
        <v>11</v>
      </c>
      <c r="BR56" s="5">
        <v>3</v>
      </c>
      <c r="BS56" s="5">
        <v>0.03</v>
      </c>
      <c r="BT56" s="5">
        <v>0.01</v>
      </c>
      <c r="BU56" s="5">
        <v>4609</v>
      </c>
      <c r="BV56" s="5">
        <v>13</v>
      </c>
      <c r="BW56" s="5">
        <v>0.03</v>
      </c>
      <c r="BX56" s="5">
        <v>13908</v>
      </c>
      <c r="BY56" s="5">
        <v>908</v>
      </c>
      <c r="BZ56" s="5">
        <v>38</v>
      </c>
      <c r="CA56" s="5">
        <v>2</v>
      </c>
      <c r="CB56" s="5">
        <v>1.0900000000000001</v>
      </c>
      <c r="CC56" s="5">
        <v>7.0000000000000007E-2</v>
      </c>
      <c r="CD56" s="2">
        <v>0</v>
      </c>
      <c r="CE56" s="2">
        <v>0</v>
      </c>
      <c r="CF56" s="5">
        <v>7</v>
      </c>
      <c r="CG56" s="5">
        <v>3</v>
      </c>
      <c r="CH56" s="5">
        <v>16</v>
      </c>
      <c r="CI56" s="5">
        <v>32</v>
      </c>
      <c r="CJ56" s="5">
        <v>26</v>
      </c>
      <c r="CK56" s="5">
        <v>13</v>
      </c>
      <c r="CL56" s="2">
        <v>0</v>
      </c>
      <c r="CM56" s="5">
        <v>5</v>
      </c>
      <c r="CN56" s="5">
        <v>5</v>
      </c>
      <c r="CO56" s="5">
        <v>26</v>
      </c>
      <c r="CP56" s="5">
        <v>64</v>
      </c>
      <c r="CQ56" s="5">
        <v>1</v>
      </c>
      <c r="CR56" s="5">
        <v>1</v>
      </c>
      <c r="CS56" s="5">
        <v>4.1689999999999998E-2</v>
      </c>
      <c r="CT56" s="2">
        <v>0</v>
      </c>
      <c r="CU56" s="2" t="s">
        <v>138</v>
      </c>
    </row>
    <row r="57" spans="1:99" s="2" customFormat="1" x14ac:dyDescent="0.25">
      <c r="A57" s="2" t="s">
        <v>546</v>
      </c>
      <c r="C57" s="2" t="s">
        <v>547</v>
      </c>
      <c r="D57" s="2">
        <v>1926</v>
      </c>
      <c r="E57" s="2">
        <f t="shared" si="0"/>
        <v>89</v>
      </c>
      <c r="F57" s="2">
        <v>60</v>
      </c>
      <c r="G57" s="2">
        <v>60</v>
      </c>
      <c r="H57" s="2">
        <v>2000</v>
      </c>
      <c r="I57" s="2">
        <v>107000</v>
      </c>
      <c r="J57" s="2">
        <v>87000</v>
      </c>
      <c r="K57" s="2">
        <v>107000</v>
      </c>
      <c r="L57" s="2">
        <f t="shared" si="1"/>
        <v>4660909300</v>
      </c>
      <c r="M57" s="2">
        <v>3200</v>
      </c>
      <c r="N57" s="2">
        <f t="shared" si="2"/>
        <v>139392000</v>
      </c>
      <c r="O57" s="2">
        <f t="shared" si="3"/>
        <v>5</v>
      </c>
      <c r="P57" s="2">
        <f t="shared" si="4"/>
        <v>12949952</v>
      </c>
      <c r="Q57" s="2">
        <f t="shared" si="5"/>
        <v>12.949952000000001</v>
      </c>
      <c r="R57" s="2">
        <v>32.6</v>
      </c>
      <c r="S57" s="2">
        <f t="shared" si="6"/>
        <v>84.433673999999996</v>
      </c>
      <c r="T57" s="2">
        <f t="shared" si="7"/>
        <v>20864</v>
      </c>
      <c r="U57" s="2">
        <f t="shared" si="8"/>
        <v>908888000</v>
      </c>
      <c r="V57" s="2">
        <v>63486.613856000004</v>
      </c>
      <c r="W57" s="2">
        <f t="shared" si="9"/>
        <v>19.3507199033088</v>
      </c>
      <c r="X57" s="2">
        <f t="shared" si="10"/>
        <v>12.023983744643266</v>
      </c>
      <c r="Y57" s="2">
        <f t="shared" si="11"/>
        <v>1.5169034479285406</v>
      </c>
      <c r="Z57" s="2">
        <f t="shared" si="12"/>
        <v>33.437423238062443</v>
      </c>
      <c r="AA57" s="2">
        <f t="shared" si="13"/>
        <v>0.18032077362756116</v>
      </c>
      <c r="AB57" s="2">
        <f t="shared" si="14"/>
        <v>1.6718711619031221</v>
      </c>
      <c r="AC57" s="2">
        <v>60</v>
      </c>
      <c r="AD57" s="2">
        <f t="shared" si="15"/>
        <v>0.55729038730104075</v>
      </c>
      <c r="AE57" s="2" t="s">
        <v>133</v>
      </c>
      <c r="AF57" s="2">
        <f t="shared" si="16"/>
        <v>6.52</v>
      </c>
      <c r="AG57" s="2">
        <f t="shared" si="17"/>
        <v>0.25099168035921826</v>
      </c>
      <c r="AH57" s="2">
        <f t="shared" si="18"/>
        <v>0.12067485730494677</v>
      </c>
      <c r="AI57" s="2">
        <f t="shared" si="19"/>
        <v>3789711300</v>
      </c>
      <c r="AJ57" s="2">
        <f t="shared" si="20"/>
        <v>107312760</v>
      </c>
      <c r="AK57" s="2">
        <f t="shared" si="21"/>
        <v>107.31276</v>
      </c>
      <c r="AL57" s="2" t="s">
        <v>548</v>
      </c>
      <c r="AM57" s="2" t="s">
        <v>133</v>
      </c>
      <c r="AN57" s="2" t="s">
        <v>549</v>
      </c>
      <c r="AO57" s="2" t="s">
        <v>550</v>
      </c>
      <c r="AP57" s="2" t="s">
        <v>133</v>
      </c>
      <c r="AQ57" s="2" t="s">
        <v>133</v>
      </c>
      <c r="AR57" s="2" t="s">
        <v>133</v>
      </c>
      <c r="AS57" s="2">
        <v>0</v>
      </c>
      <c r="AT57" s="2" t="s">
        <v>133</v>
      </c>
      <c r="AU57" s="2" t="s">
        <v>133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 t="s">
        <v>138</v>
      </c>
    </row>
    <row r="58" spans="1:99" s="2" customFormat="1" x14ac:dyDescent="0.25">
      <c r="A58" s="2" t="s">
        <v>551</v>
      </c>
      <c r="C58" s="2" t="s">
        <v>552</v>
      </c>
      <c r="D58" s="2">
        <v>1911</v>
      </c>
      <c r="E58" s="2">
        <f t="shared" si="0"/>
        <v>104</v>
      </c>
      <c r="F58" s="2">
        <v>15</v>
      </c>
      <c r="G58" s="2">
        <v>15</v>
      </c>
      <c r="H58" s="2">
        <v>50</v>
      </c>
      <c r="I58" s="2">
        <v>1950</v>
      </c>
      <c r="J58" s="2">
        <v>50</v>
      </c>
      <c r="K58" s="2">
        <v>1950</v>
      </c>
      <c r="L58" s="2">
        <f t="shared" si="1"/>
        <v>84941805</v>
      </c>
      <c r="M58" s="2">
        <v>300</v>
      </c>
      <c r="N58" s="2">
        <f t="shared" si="2"/>
        <v>13068000</v>
      </c>
      <c r="O58" s="2">
        <f t="shared" si="3"/>
        <v>0.46875</v>
      </c>
      <c r="P58" s="2">
        <f t="shared" si="4"/>
        <v>1214058</v>
      </c>
      <c r="Q58" s="2">
        <f t="shared" si="5"/>
        <v>1.2140580000000001</v>
      </c>
      <c r="R58" s="2">
        <v>450</v>
      </c>
      <c r="S58" s="2">
        <f t="shared" si="6"/>
        <v>1165.4955</v>
      </c>
      <c r="T58" s="2">
        <f t="shared" si="7"/>
        <v>288000</v>
      </c>
      <c r="U58" s="2">
        <f t="shared" si="8"/>
        <v>12546000000</v>
      </c>
      <c r="V58" s="2">
        <v>16188.07676</v>
      </c>
      <c r="W58" s="2">
        <f t="shared" si="9"/>
        <v>4.9341257964479999</v>
      </c>
      <c r="X58" s="2">
        <f t="shared" si="10"/>
        <v>3.0659246098834401</v>
      </c>
      <c r="Y58" s="2">
        <f t="shared" si="11"/>
        <v>1.2632386106225588</v>
      </c>
      <c r="Z58" s="2">
        <f t="shared" si="12"/>
        <v>6.4999850780532595</v>
      </c>
      <c r="AA58" s="2">
        <f t="shared" si="13"/>
        <v>80.003336842883542</v>
      </c>
      <c r="AB58" s="2">
        <f t="shared" si="14"/>
        <v>1.299997015610652</v>
      </c>
      <c r="AC58" s="2">
        <v>15</v>
      </c>
      <c r="AD58" s="2">
        <f t="shared" si="15"/>
        <v>0.43333233853688397</v>
      </c>
      <c r="AE58" s="2">
        <v>36.821599999999997</v>
      </c>
      <c r="AF58" s="2">
        <f t="shared" si="16"/>
        <v>960</v>
      </c>
      <c r="AG58" s="2">
        <f t="shared" si="17"/>
        <v>0.15935043200657245</v>
      </c>
      <c r="AH58" s="2">
        <f t="shared" si="18"/>
        <v>19.685086097869444</v>
      </c>
      <c r="AI58" s="2">
        <f t="shared" si="19"/>
        <v>2177995</v>
      </c>
      <c r="AJ58" s="2">
        <f t="shared" si="20"/>
        <v>61674</v>
      </c>
      <c r="AK58" s="2">
        <f t="shared" si="21"/>
        <v>6.1674E-2</v>
      </c>
      <c r="AL58" s="2" t="s">
        <v>553</v>
      </c>
      <c r="AM58" s="2" t="s">
        <v>554</v>
      </c>
      <c r="AN58" s="2" t="s">
        <v>133</v>
      </c>
      <c r="AO58" s="2" t="s">
        <v>555</v>
      </c>
      <c r="AP58" s="2" t="s">
        <v>556</v>
      </c>
      <c r="AQ58" s="2" t="s">
        <v>557</v>
      </c>
      <c r="AR58" s="2" t="s">
        <v>475</v>
      </c>
      <c r="AS58" s="2">
        <v>3</v>
      </c>
      <c r="AT58" s="2" t="s">
        <v>558</v>
      </c>
      <c r="AU58" s="2" t="s">
        <v>559</v>
      </c>
      <c r="AV58" s="2">
        <v>2</v>
      </c>
      <c r="AW58" s="5">
        <v>38</v>
      </c>
      <c r="AX58" s="5">
        <v>58</v>
      </c>
      <c r="AY58" s="5">
        <v>3</v>
      </c>
      <c r="AZ58" s="5">
        <v>0.5</v>
      </c>
      <c r="BA58" s="5">
        <v>0.7</v>
      </c>
      <c r="BB58" s="5">
        <v>0.2</v>
      </c>
      <c r="BC58" s="5">
        <v>0.4</v>
      </c>
      <c r="BD58" s="5">
        <v>0.3</v>
      </c>
      <c r="BE58" s="5">
        <v>0.5</v>
      </c>
      <c r="BF58" s="5">
        <v>0.2</v>
      </c>
      <c r="BG58" s="5">
        <v>40.700000000000003</v>
      </c>
      <c r="BH58" s="2">
        <v>0</v>
      </c>
      <c r="BI58" s="5">
        <v>13.9</v>
      </c>
      <c r="BJ58" s="5">
        <v>39.1</v>
      </c>
      <c r="BK58" s="5">
        <v>1.4</v>
      </c>
      <c r="BL58" s="5">
        <v>0.2</v>
      </c>
      <c r="BM58" s="2">
        <v>0</v>
      </c>
      <c r="BN58" s="5">
        <v>1.9</v>
      </c>
      <c r="BO58" s="5">
        <v>8900</v>
      </c>
      <c r="BP58" s="5">
        <v>2096</v>
      </c>
      <c r="BQ58" s="5">
        <v>7</v>
      </c>
      <c r="BR58" s="5">
        <v>2</v>
      </c>
      <c r="BS58" s="5">
        <v>0.05</v>
      </c>
      <c r="BT58" s="5">
        <v>0.01</v>
      </c>
      <c r="BU58" s="5">
        <v>10525</v>
      </c>
      <c r="BV58" s="5">
        <v>8</v>
      </c>
      <c r="BW58" s="5">
        <v>0.06</v>
      </c>
      <c r="BX58" s="5">
        <v>79557</v>
      </c>
      <c r="BY58" s="5">
        <v>14524</v>
      </c>
      <c r="BZ58" s="5">
        <v>62</v>
      </c>
      <c r="CA58" s="5">
        <v>11</v>
      </c>
      <c r="CB58" s="5">
        <v>2.4700000000000002</v>
      </c>
      <c r="CC58" s="5">
        <v>0.45</v>
      </c>
      <c r="CD58" s="5">
        <v>36</v>
      </c>
      <c r="CE58" s="5">
        <v>30</v>
      </c>
      <c r="CF58" s="5">
        <v>2</v>
      </c>
      <c r="CG58" s="5">
        <v>3</v>
      </c>
      <c r="CH58" s="5">
        <v>13</v>
      </c>
      <c r="CI58" s="5">
        <v>22</v>
      </c>
      <c r="CJ58" s="5">
        <v>17</v>
      </c>
      <c r="CK58" s="5">
        <v>4</v>
      </c>
      <c r="CL58" s="2">
        <v>0</v>
      </c>
      <c r="CM58" s="5">
        <v>8</v>
      </c>
      <c r="CN58" s="5">
        <v>9</v>
      </c>
      <c r="CO58" s="5">
        <v>13</v>
      </c>
      <c r="CP58" s="5">
        <v>39</v>
      </c>
      <c r="CQ58" s="5">
        <v>1</v>
      </c>
      <c r="CR58" s="5">
        <v>2</v>
      </c>
      <c r="CS58" s="5">
        <v>0.49079</v>
      </c>
      <c r="CT58" s="5">
        <v>0.37563999999999997</v>
      </c>
      <c r="CU58" s="2" t="s">
        <v>138</v>
      </c>
    </row>
    <row r="59" spans="1:99" s="2" customFormat="1" x14ac:dyDescent="0.25">
      <c r="A59" s="2" t="s">
        <v>560</v>
      </c>
      <c r="C59" s="2" t="s">
        <v>561</v>
      </c>
      <c r="D59" s="2">
        <v>1909</v>
      </c>
      <c r="E59" s="2">
        <f t="shared" si="0"/>
        <v>106</v>
      </c>
      <c r="F59" s="2">
        <v>22</v>
      </c>
      <c r="G59" s="2">
        <v>22</v>
      </c>
      <c r="H59" s="2">
        <v>1300</v>
      </c>
      <c r="I59" s="2">
        <v>95000</v>
      </c>
      <c r="J59" s="2">
        <v>67000</v>
      </c>
      <c r="K59" s="2">
        <v>95000</v>
      </c>
      <c r="L59" s="2">
        <f t="shared" si="1"/>
        <v>4138190500</v>
      </c>
      <c r="M59" s="2">
        <v>5300</v>
      </c>
      <c r="N59" s="2">
        <f t="shared" si="2"/>
        <v>230868000</v>
      </c>
      <c r="O59" s="2">
        <f t="shared" si="3"/>
        <v>8.28125</v>
      </c>
      <c r="P59" s="2">
        <f t="shared" si="4"/>
        <v>21448358</v>
      </c>
      <c r="Q59" s="2">
        <f t="shared" si="5"/>
        <v>21.448358000000002</v>
      </c>
      <c r="R59" s="2">
        <v>21.5</v>
      </c>
      <c r="S59" s="2">
        <f t="shared" si="6"/>
        <v>55.684784999999998</v>
      </c>
      <c r="T59" s="2">
        <f t="shared" si="7"/>
        <v>13760</v>
      </c>
      <c r="U59" s="2">
        <f t="shared" si="8"/>
        <v>599420000</v>
      </c>
      <c r="V59" s="2">
        <v>86523.094148999997</v>
      </c>
      <c r="W59" s="2">
        <f t="shared" si="9"/>
        <v>26.372239096615196</v>
      </c>
      <c r="X59" s="2">
        <f t="shared" si="10"/>
        <v>16.386954893255705</v>
      </c>
      <c r="Y59" s="2">
        <f t="shared" si="11"/>
        <v>1.6063673585371741</v>
      </c>
      <c r="Z59" s="2">
        <f t="shared" si="12"/>
        <v>17.924487152831922</v>
      </c>
      <c r="AA59" s="2">
        <f t="shared" si="13"/>
        <v>0.31910976173485134</v>
      </c>
      <c r="AB59" s="2">
        <f t="shared" si="14"/>
        <v>2.444248248113444</v>
      </c>
      <c r="AC59" s="2">
        <v>22</v>
      </c>
      <c r="AD59" s="2">
        <f t="shared" si="15"/>
        <v>0.8147494160378147</v>
      </c>
      <c r="AE59" s="2" t="s">
        <v>133</v>
      </c>
      <c r="AF59" s="2">
        <f t="shared" si="16"/>
        <v>2.5962264150943395</v>
      </c>
      <c r="AG59" s="2">
        <f t="shared" si="17"/>
        <v>0.10454669708124768</v>
      </c>
      <c r="AH59" s="2">
        <f t="shared" si="18"/>
        <v>0.25952974208633844</v>
      </c>
      <c r="AI59" s="2">
        <f t="shared" si="19"/>
        <v>2918513300</v>
      </c>
      <c r="AJ59" s="2">
        <f t="shared" si="20"/>
        <v>82643160</v>
      </c>
      <c r="AK59" s="2">
        <f t="shared" si="21"/>
        <v>82.643159999999995</v>
      </c>
      <c r="AL59" s="2" t="s">
        <v>510</v>
      </c>
      <c r="AM59" s="2" t="s">
        <v>511</v>
      </c>
      <c r="AN59" s="2" t="s">
        <v>512</v>
      </c>
      <c r="AO59" s="2" t="s">
        <v>513</v>
      </c>
      <c r="AP59" s="2" t="s">
        <v>133</v>
      </c>
      <c r="AQ59" s="2" t="s">
        <v>133</v>
      </c>
      <c r="AR59" s="2" t="s">
        <v>133</v>
      </c>
      <c r="AS59" s="2">
        <v>0</v>
      </c>
      <c r="AT59" s="2" t="s">
        <v>133</v>
      </c>
      <c r="AU59" s="2" t="s">
        <v>133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 t="s">
        <v>138</v>
      </c>
    </row>
    <row r="60" spans="1:99" s="2" customFormat="1" x14ac:dyDescent="0.25">
      <c r="A60" s="2" t="s">
        <v>562</v>
      </c>
      <c r="C60" s="2" t="s">
        <v>563</v>
      </c>
      <c r="D60" s="2">
        <v>1977</v>
      </c>
      <c r="E60" s="2">
        <f t="shared" si="0"/>
        <v>38</v>
      </c>
      <c r="F60" s="2">
        <v>108</v>
      </c>
      <c r="G60" s="2">
        <v>131</v>
      </c>
      <c r="H60" s="2">
        <v>4260</v>
      </c>
      <c r="I60" s="2">
        <v>15600</v>
      </c>
      <c r="J60" s="2">
        <v>12230</v>
      </c>
      <c r="K60" s="2">
        <v>15600</v>
      </c>
      <c r="L60" s="2">
        <f t="shared" si="1"/>
        <v>679534440</v>
      </c>
      <c r="M60" s="2">
        <v>317</v>
      </c>
      <c r="N60" s="2">
        <f t="shared" si="2"/>
        <v>13808520</v>
      </c>
      <c r="O60" s="2">
        <f t="shared" si="3"/>
        <v>0.49531250000000004</v>
      </c>
      <c r="P60" s="2">
        <f t="shared" si="4"/>
        <v>1282854.6200000001</v>
      </c>
      <c r="Q60" s="2">
        <f t="shared" si="5"/>
        <v>1.2828546200000002</v>
      </c>
      <c r="R60" s="2">
        <v>43.4</v>
      </c>
      <c r="S60" s="2">
        <f t="shared" si="6"/>
        <v>112.40556599999999</v>
      </c>
      <c r="T60" s="2">
        <f t="shared" si="7"/>
        <v>27776</v>
      </c>
      <c r="U60" s="2">
        <f t="shared" si="8"/>
        <v>1209992000</v>
      </c>
      <c r="V60" s="2">
        <v>27328.045449000001</v>
      </c>
      <c r="W60" s="2">
        <f t="shared" si="9"/>
        <v>8.3295882528551992</v>
      </c>
      <c r="X60" s="2">
        <f t="shared" si="10"/>
        <v>5.1757678397679063</v>
      </c>
      <c r="Y60" s="2">
        <f t="shared" si="11"/>
        <v>2.0745776929859279</v>
      </c>
      <c r="Z60" s="2">
        <f t="shared" si="12"/>
        <v>49.211243493147705</v>
      </c>
      <c r="AA60" s="2">
        <f t="shared" si="13"/>
        <v>0.55216002906051176</v>
      </c>
      <c r="AB60" s="2">
        <f t="shared" si="14"/>
        <v>1.3669789859207695</v>
      </c>
      <c r="AC60" s="2">
        <v>108</v>
      </c>
      <c r="AD60" s="2">
        <f t="shared" si="15"/>
        <v>0.45565966197358987</v>
      </c>
      <c r="AE60" s="2">
        <v>14.158200000000001</v>
      </c>
      <c r="AF60" s="2">
        <f t="shared" si="16"/>
        <v>87.621451104100942</v>
      </c>
      <c r="AG60" s="2">
        <f t="shared" si="17"/>
        <v>1.1736435624156378</v>
      </c>
      <c r="AH60" s="2">
        <f t="shared" si="18"/>
        <v>8.5039142723148178E-2</v>
      </c>
      <c r="AI60" s="2">
        <f t="shared" si="19"/>
        <v>532737577</v>
      </c>
      <c r="AJ60" s="2">
        <f t="shared" si="20"/>
        <v>15085460.4</v>
      </c>
      <c r="AK60" s="2">
        <f t="shared" si="21"/>
        <v>15.085460400000001</v>
      </c>
      <c r="AL60" s="2" t="s">
        <v>564</v>
      </c>
      <c r="AM60" s="2" t="s">
        <v>133</v>
      </c>
      <c r="AN60" s="2" t="s">
        <v>565</v>
      </c>
      <c r="AO60" s="2" t="s">
        <v>566</v>
      </c>
      <c r="AP60" s="2" t="s">
        <v>567</v>
      </c>
      <c r="AQ60" s="2" t="s">
        <v>568</v>
      </c>
      <c r="AR60" s="2" t="s">
        <v>569</v>
      </c>
      <c r="AS60" s="2">
        <v>1</v>
      </c>
      <c r="AT60" s="2" t="s">
        <v>570</v>
      </c>
      <c r="AU60" s="2" t="s">
        <v>571</v>
      </c>
      <c r="AV60" s="2">
        <v>2</v>
      </c>
      <c r="AW60" s="5">
        <v>88</v>
      </c>
      <c r="AX60" s="5">
        <v>13</v>
      </c>
      <c r="AY60" s="2">
        <v>0</v>
      </c>
      <c r="AZ60" s="5">
        <v>0.5</v>
      </c>
      <c r="BA60" s="2">
        <v>0</v>
      </c>
      <c r="BB60" s="2">
        <v>0</v>
      </c>
      <c r="BC60" s="2">
        <v>0</v>
      </c>
      <c r="BD60" s="2">
        <v>0</v>
      </c>
      <c r="BE60" s="5">
        <v>0.3</v>
      </c>
      <c r="BF60" s="5">
        <v>2.5</v>
      </c>
      <c r="BG60" s="5">
        <v>45</v>
      </c>
      <c r="BH60" s="2">
        <v>0</v>
      </c>
      <c r="BI60" s="5">
        <v>2.6</v>
      </c>
      <c r="BJ60" s="5">
        <v>37.1</v>
      </c>
      <c r="BK60" s="5">
        <v>7</v>
      </c>
      <c r="BL60" s="5">
        <v>3.9</v>
      </c>
      <c r="BM60" s="2">
        <v>0</v>
      </c>
      <c r="BN60" s="5">
        <v>1.2</v>
      </c>
      <c r="BO60" s="5">
        <v>2941</v>
      </c>
      <c r="BP60" s="5">
        <v>596</v>
      </c>
      <c r="BQ60" s="5">
        <v>16</v>
      </c>
      <c r="BR60" s="5">
        <v>3</v>
      </c>
      <c r="BS60" s="5">
        <v>0.12</v>
      </c>
      <c r="BT60" s="5">
        <v>0.03</v>
      </c>
      <c r="BU60" s="5">
        <v>3513</v>
      </c>
      <c r="BV60" s="5">
        <v>19</v>
      </c>
      <c r="BW60" s="5">
        <v>0.15</v>
      </c>
      <c r="BX60" s="5">
        <v>10793</v>
      </c>
      <c r="BY60" s="5">
        <v>906</v>
      </c>
      <c r="BZ60" s="5">
        <v>57</v>
      </c>
      <c r="CA60" s="5">
        <v>5</v>
      </c>
      <c r="CB60" s="5">
        <v>0.86</v>
      </c>
      <c r="CC60" s="5">
        <v>0.08</v>
      </c>
      <c r="CD60" s="2">
        <v>0</v>
      </c>
      <c r="CE60" s="2">
        <v>0</v>
      </c>
      <c r="CF60" s="5">
        <v>15</v>
      </c>
      <c r="CG60" s="5">
        <v>14</v>
      </c>
      <c r="CH60" s="5">
        <v>18</v>
      </c>
      <c r="CI60" s="5">
        <v>39</v>
      </c>
      <c r="CJ60" s="5">
        <v>28</v>
      </c>
      <c r="CK60" s="5">
        <v>4</v>
      </c>
      <c r="CL60" s="5">
        <v>3</v>
      </c>
      <c r="CM60" s="5">
        <v>2</v>
      </c>
      <c r="CN60" s="5">
        <v>2</v>
      </c>
      <c r="CO60" s="5">
        <v>17</v>
      </c>
      <c r="CP60" s="5">
        <v>45</v>
      </c>
      <c r="CQ60" s="5">
        <v>4</v>
      </c>
      <c r="CR60" s="5">
        <v>7</v>
      </c>
      <c r="CS60" s="5">
        <v>8.5919999999999996E-2</v>
      </c>
      <c r="CT60" s="2">
        <v>0</v>
      </c>
      <c r="CU60" s="2" t="s">
        <v>138</v>
      </c>
    </row>
    <row r="61" spans="1:99" s="2" customFormat="1" x14ac:dyDescent="0.25">
      <c r="A61" s="2" t="s">
        <v>572</v>
      </c>
      <c r="C61" s="2" t="s">
        <v>573</v>
      </c>
      <c r="D61" s="2">
        <v>1949</v>
      </c>
      <c r="E61" s="2">
        <f t="shared" si="0"/>
        <v>66</v>
      </c>
      <c r="F61" s="2">
        <v>8</v>
      </c>
      <c r="G61" s="2">
        <v>8</v>
      </c>
      <c r="H61" s="2">
        <v>0</v>
      </c>
      <c r="I61" s="2">
        <v>3285</v>
      </c>
      <c r="J61" s="2">
        <v>173</v>
      </c>
      <c r="K61" s="2">
        <v>3285</v>
      </c>
      <c r="L61" s="2">
        <f t="shared" si="1"/>
        <v>143094271.5</v>
      </c>
      <c r="M61" s="2">
        <v>924.322</v>
      </c>
      <c r="N61" s="2">
        <f t="shared" si="2"/>
        <v>40263466.32</v>
      </c>
      <c r="O61" s="2">
        <f t="shared" si="3"/>
        <v>1.4442531250000001</v>
      </c>
      <c r="P61" s="2">
        <f t="shared" si="4"/>
        <v>3740601.7289200001</v>
      </c>
      <c r="Q61" s="2">
        <f t="shared" si="5"/>
        <v>3.7406017289200002</v>
      </c>
      <c r="R61" s="2">
        <v>0</v>
      </c>
      <c r="S61" s="2">
        <f t="shared" si="6"/>
        <v>0</v>
      </c>
      <c r="T61" s="2">
        <f t="shared" si="7"/>
        <v>0</v>
      </c>
      <c r="U61" s="2">
        <f t="shared" si="8"/>
        <v>0</v>
      </c>
      <c r="V61" s="2">
        <v>43649.743304000003</v>
      </c>
      <c r="W61" s="2">
        <f t="shared" si="9"/>
        <v>13.3044417590592</v>
      </c>
      <c r="X61" s="2">
        <f t="shared" si="10"/>
        <v>8.2669994833177771</v>
      </c>
      <c r="Y61" s="2">
        <f t="shared" si="11"/>
        <v>1.9405320175996168</v>
      </c>
      <c r="Z61" s="2">
        <f t="shared" si="12"/>
        <v>3.5539481465092098</v>
      </c>
      <c r="AA61" s="2">
        <f t="shared" si="13"/>
        <v>62.347413516732864</v>
      </c>
      <c r="AB61" s="2">
        <f t="shared" si="14"/>
        <v>1.3327305549409536</v>
      </c>
      <c r="AC61" s="2">
        <v>8</v>
      </c>
      <c r="AD61" s="2">
        <f t="shared" si="15"/>
        <v>0.44424351831365122</v>
      </c>
      <c r="AE61" s="2">
        <v>5.9</v>
      </c>
      <c r="AF61" s="2">
        <f t="shared" si="16"/>
        <v>0</v>
      </c>
      <c r="AG61" s="2">
        <f t="shared" si="17"/>
        <v>4.9636477633251089E-2</v>
      </c>
      <c r="AH61" s="2">
        <f t="shared" si="18"/>
        <v>17.529246774715684</v>
      </c>
      <c r="AI61" s="2">
        <f t="shared" si="19"/>
        <v>7535862.7000000002</v>
      </c>
      <c r="AJ61" s="2">
        <f t="shared" si="20"/>
        <v>213392.04</v>
      </c>
      <c r="AK61" s="2">
        <f t="shared" si="21"/>
        <v>0.21339204000000001</v>
      </c>
      <c r="AL61" s="2" t="s">
        <v>574</v>
      </c>
      <c r="AM61" s="2" t="s">
        <v>133</v>
      </c>
      <c r="AN61" s="2" t="s">
        <v>575</v>
      </c>
      <c r="AO61" s="2" t="s">
        <v>576</v>
      </c>
      <c r="AP61" s="2" t="s">
        <v>577</v>
      </c>
      <c r="AQ61" s="2" t="s">
        <v>578</v>
      </c>
      <c r="AR61" s="2" t="s">
        <v>147</v>
      </c>
      <c r="AS61" s="2">
        <v>2</v>
      </c>
      <c r="AT61" s="2" t="s">
        <v>579</v>
      </c>
      <c r="AU61" s="2" t="s">
        <v>580</v>
      </c>
      <c r="AV61" s="2">
        <v>4</v>
      </c>
      <c r="AW61" s="5">
        <v>1</v>
      </c>
      <c r="AX61" s="5">
        <v>94</v>
      </c>
      <c r="AY61" s="5">
        <v>5</v>
      </c>
      <c r="AZ61" s="5">
        <v>0.3</v>
      </c>
      <c r="BA61" s="5">
        <v>0.4</v>
      </c>
      <c r="BB61" s="2">
        <v>0</v>
      </c>
      <c r="BC61" s="2">
        <v>0</v>
      </c>
      <c r="BD61" s="2">
        <v>0</v>
      </c>
      <c r="BE61" s="5">
        <v>0.1</v>
      </c>
      <c r="BF61" s="5">
        <v>0.5</v>
      </c>
      <c r="BG61" s="5">
        <v>8.6</v>
      </c>
      <c r="BH61" s="2">
        <v>0</v>
      </c>
      <c r="BI61" s="5">
        <v>3.1</v>
      </c>
      <c r="BJ61" s="5">
        <v>67.099999999999994</v>
      </c>
      <c r="BK61" s="5">
        <v>1.7</v>
      </c>
      <c r="BL61" s="5">
        <v>18.100000000000001</v>
      </c>
      <c r="BM61" s="2">
        <v>0</v>
      </c>
      <c r="BN61" s="2">
        <v>0</v>
      </c>
      <c r="BO61" s="5">
        <v>532</v>
      </c>
      <c r="BP61" s="5">
        <v>477</v>
      </c>
      <c r="BQ61" s="5">
        <v>1</v>
      </c>
      <c r="BR61" s="5">
        <v>1</v>
      </c>
      <c r="BS61" s="5">
        <v>0.04</v>
      </c>
      <c r="BT61" s="5">
        <v>0.03</v>
      </c>
      <c r="BU61" s="5">
        <v>802</v>
      </c>
      <c r="BV61" s="5">
        <v>1</v>
      </c>
      <c r="BW61" s="5">
        <v>0.06</v>
      </c>
      <c r="BX61" s="5">
        <v>13645</v>
      </c>
      <c r="BY61" s="5">
        <v>5284</v>
      </c>
      <c r="BZ61" s="5">
        <v>22</v>
      </c>
      <c r="CA61" s="5">
        <v>8</v>
      </c>
      <c r="CB61" s="5">
        <v>2.64</v>
      </c>
      <c r="CC61" s="5">
        <v>1</v>
      </c>
      <c r="CD61" s="5">
        <v>2</v>
      </c>
      <c r="CE61" s="5">
        <v>1</v>
      </c>
      <c r="CF61" s="5">
        <v>18</v>
      </c>
      <c r="CG61" s="5">
        <v>10</v>
      </c>
      <c r="CH61" s="5">
        <v>24</v>
      </c>
      <c r="CI61" s="5">
        <v>4</v>
      </c>
      <c r="CJ61" s="5">
        <v>3</v>
      </c>
      <c r="CK61" s="2">
        <v>0</v>
      </c>
      <c r="CL61" s="2">
        <v>0</v>
      </c>
      <c r="CM61" s="5">
        <v>3</v>
      </c>
      <c r="CN61" s="5">
        <v>2</v>
      </c>
      <c r="CO61" s="5">
        <v>40</v>
      </c>
      <c r="CP61" s="5">
        <v>75</v>
      </c>
      <c r="CQ61" s="5">
        <v>7</v>
      </c>
      <c r="CR61" s="5">
        <v>9</v>
      </c>
      <c r="CS61" s="5">
        <v>7.1970000000000006E-2</v>
      </c>
      <c r="CT61" s="2">
        <v>0</v>
      </c>
      <c r="CU61" s="2" t="s">
        <v>150</v>
      </c>
    </row>
    <row r="62" spans="1:99" s="2" customFormat="1" x14ac:dyDescent="0.25">
      <c r="A62" s="2" t="s">
        <v>581</v>
      </c>
      <c r="C62" s="2" t="s">
        <v>582</v>
      </c>
      <c r="D62" s="2">
        <v>1935</v>
      </c>
      <c r="E62" s="2">
        <f t="shared" si="0"/>
        <v>80</v>
      </c>
      <c r="F62" s="2">
        <v>8</v>
      </c>
      <c r="G62" s="2">
        <v>8</v>
      </c>
      <c r="H62" s="2">
        <v>0</v>
      </c>
      <c r="I62" s="2">
        <v>2347</v>
      </c>
      <c r="J62" s="2">
        <v>249</v>
      </c>
      <c r="K62" s="2">
        <v>2347</v>
      </c>
      <c r="L62" s="2">
        <f t="shared" si="1"/>
        <v>102235085.3</v>
      </c>
      <c r="M62" s="2">
        <v>295.548</v>
      </c>
      <c r="N62" s="2">
        <f t="shared" si="2"/>
        <v>12874070.880000001</v>
      </c>
      <c r="O62" s="2">
        <f t="shared" si="3"/>
        <v>0.46179375</v>
      </c>
      <c r="P62" s="2">
        <f t="shared" si="4"/>
        <v>1196041.37928</v>
      </c>
      <c r="Q62" s="2">
        <f t="shared" si="5"/>
        <v>1.19604137928</v>
      </c>
      <c r="R62" s="2">
        <v>0</v>
      </c>
      <c r="S62" s="2">
        <f t="shared" si="6"/>
        <v>0</v>
      </c>
      <c r="T62" s="2">
        <f t="shared" si="7"/>
        <v>0</v>
      </c>
      <c r="U62" s="2">
        <f t="shared" si="8"/>
        <v>0</v>
      </c>
      <c r="V62" s="2">
        <v>25544.452749</v>
      </c>
      <c r="W62" s="2">
        <f t="shared" si="9"/>
        <v>7.7859491978951993</v>
      </c>
      <c r="X62" s="2">
        <f t="shared" si="10"/>
        <v>4.8379660839441065</v>
      </c>
      <c r="Y62" s="2">
        <f t="shared" si="11"/>
        <v>2.0083220394681249</v>
      </c>
      <c r="Z62" s="2">
        <f t="shared" si="12"/>
        <v>7.9411622207877723</v>
      </c>
      <c r="AA62" s="2">
        <f t="shared" si="13"/>
        <v>25.350125077588295</v>
      </c>
      <c r="AB62" s="2">
        <f t="shared" si="14"/>
        <v>2.9779358327954144</v>
      </c>
      <c r="AC62" s="2">
        <v>8</v>
      </c>
      <c r="AD62" s="2">
        <f t="shared" si="15"/>
        <v>0.99264527759847154</v>
      </c>
      <c r="AE62" s="2">
        <v>16.899999999999999</v>
      </c>
      <c r="AF62" s="2">
        <f t="shared" si="16"/>
        <v>0</v>
      </c>
      <c r="AG62" s="2">
        <f t="shared" si="17"/>
        <v>0.19614243762802011</v>
      </c>
      <c r="AH62" s="2">
        <f t="shared" si="18"/>
        <v>3.8941685582684857</v>
      </c>
      <c r="AI62" s="2">
        <f t="shared" si="19"/>
        <v>10846415.1</v>
      </c>
      <c r="AJ62" s="2">
        <f t="shared" si="20"/>
        <v>307136.52</v>
      </c>
      <c r="AK62" s="2">
        <f t="shared" si="21"/>
        <v>0.30713652000000002</v>
      </c>
      <c r="AL62" s="2" t="s">
        <v>583</v>
      </c>
      <c r="AM62" s="2" t="s">
        <v>133</v>
      </c>
      <c r="AN62" s="2" t="s">
        <v>133</v>
      </c>
      <c r="AO62" s="2" t="s">
        <v>133</v>
      </c>
      <c r="AP62" s="2" t="s">
        <v>584</v>
      </c>
      <c r="AQ62" s="2" t="s">
        <v>453</v>
      </c>
      <c r="AR62" s="2" t="s">
        <v>147</v>
      </c>
      <c r="AS62" s="2">
        <v>2</v>
      </c>
      <c r="AT62" s="2" t="s">
        <v>585</v>
      </c>
      <c r="AU62" s="2" t="s">
        <v>586</v>
      </c>
      <c r="AV62" s="2">
        <v>5</v>
      </c>
      <c r="AW62" s="5">
        <v>67</v>
      </c>
      <c r="AX62" s="5">
        <v>30</v>
      </c>
      <c r="AY62" s="5">
        <v>2</v>
      </c>
      <c r="AZ62" s="5">
        <v>2.5</v>
      </c>
      <c r="BA62" s="5">
        <v>1.1000000000000001</v>
      </c>
      <c r="BB62" s="2">
        <v>0</v>
      </c>
      <c r="BC62" s="2">
        <v>0</v>
      </c>
      <c r="BD62" s="2">
        <v>0</v>
      </c>
      <c r="BE62" s="2">
        <v>0</v>
      </c>
      <c r="BF62" s="5">
        <v>0.3</v>
      </c>
      <c r="BG62" s="5">
        <v>0.1</v>
      </c>
      <c r="BH62" s="2">
        <v>0</v>
      </c>
      <c r="BI62" s="5">
        <v>9.6999999999999993</v>
      </c>
      <c r="BJ62" s="5">
        <v>17.5</v>
      </c>
      <c r="BK62" s="5">
        <v>3.8</v>
      </c>
      <c r="BL62" s="5">
        <v>65</v>
      </c>
      <c r="BM62" s="2">
        <v>0</v>
      </c>
      <c r="BN62" s="2">
        <v>0</v>
      </c>
      <c r="BO62" s="5">
        <v>46545</v>
      </c>
      <c r="BP62" s="5">
        <v>16001</v>
      </c>
      <c r="BQ62" s="5">
        <v>9</v>
      </c>
      <c r="BR62" s="5">
        <v>3</v>
      </c>
      <c r="BS62" s="5">
        <v>0.38</v>
      </c>
      <c r="BT62" s="5">
        <v>0.13</v>
      </c>
      <c r="BU62" s="5">
        <v>51888</v>
      </c>
      <c r="BV62" s="5">
        <v>10</v>
      </c>
      <c r="BW62" s="5">
        <v>0.42</v>
      </c>
      <c r="BX62" s="5">
        <v>152642</v>
      </c>
      <c r="BY62" s="5">
        <v>23050</v>
      </c>
      <c r="BZ62" s="5">
        <v>30</v>
      </c>
      <c r="CA62" s="5">
        <v>4</v>
      </c>
      <c r="CB62" s="5">
        <v>10.050000000000001</v>
      </c>
      <c r="CC62" s="5">
        <v>1.61</v>
      </c>
      <c r="CD62" s="5">
        <v>2</v>
      </c>
      <c r="CE62" s="5">
        <v>2</v>
      </c>
      <c r="CF62" s="5">
        <v>50</v>
      </c>
      <c r="CG62" s="5">
        <v>35</v>
      </c>
      <c r="CH62" s="5">
        <v>22</v>
      </c>
      <c r="CI62" s="2">
        <v>0</v>
      </c>
      <c r="CJ62" s="2">
        <v>0</v>
      </c>
      <c r="CK62" s="2">
        <v>0</v>
      </c>
      <c r="CL62" s="2">
        <v>0</v>
      </c>
      <c r="CM62" s="5">
        <v>8</v>
      </c>
      <c r="CN62" s="5">
        <v>11</v>
      </c>
      <c r="CO62" s="5">
        <v>8</v>
      </c>
      <c r="CP62" s="5">
        <v>30</v>
      </c>
      <c r="CQ62" s="5">
        <v>10</v>
      </c>
      <c r="CR62" s="5">
        <v>22</v>
      </c>
      <c r="CS62" s="5">
        <v>4.6190000000000002E-2</v>
      </c>
      <c r="CT62" s="2">
        <v>0</v>
      </c>
      <c r="CU62" s="2" t="s">
        <v>150</v>
      </c>
    </row>
    <row r="63" spans="1:99" s="2" customFormat="1" x14ac:dyDescent="0.25">
      <c r="A63" s="2" t="s">
        <v>587</v>
      </c>
      <c r="C63" s="2" t="s">
        <v>588</v>
      </c>
      <c r="D63" s="2">
        <v>1935</v>
      </c>
      <c r="E63" s="2">
        <f t="shared" si="0"/>
        <v>80</v>
      </c>
      <c r="F63" s="2">
        <v>9.6</v>
      </c>
      <c r="G63" s="2">
        <v>9.6</v>
      </c>
      <c r="H63" s="2">
        <v>2750</v>
      </c>
      <c r="I63" s="2">
        <v>2210</v>
      </c>
      <c r="J63" s="2">
        <v>635</v>
      </c>
      <c r="K63" s="2">
        <v>2210</v>
      </c>
      <c r="L63" s="2">
        <f t="shared" si="1"/>
        <v>96267379</v>
      </c>
      <c r="M63" s="2">
        <v>363</v>
      </c>
      <c r="N63" s="2">
        <f t="shared" si="2"/>
        <v>15812280</v>
      </c>
      <c r="O63" s="2">
        <f t="shared" si="3"/>
        <v>0.56718750000000007</v>
      </c>
      <c r="P63" s="2">
        <f t="shared" si="4"/>
        <v>1469010.18</v>
      </c>
      <c r="Q63" s="2">
        <f t="shared" si="5"/>
        <v>1.4690101800000002</v>
      </c>
      <c r="R63" s="2">
        <v>486</v>
      </c>
      <c r="S63" s="2">
        <f t="shared" si="6"/>
        <v>1258.73514</v>
      </c>
      <c r="T63" s="2">
        <f t="shared" si="7"/>
        <v>311040</v>
      </c>
      <c r="U63" s="2">
        <f t="shared" si="8"/>
        <v>13549680000</v>
      </c>
      <c r="V63" s="2">
        <v>61785.230875000001</v>
      </c>
      <c r="W63" s="2">
        <f t="shared" si="9"/>
        <v>18.832138370700001</v>
      </c>
      <c r="X63" s="2">
        <f t="shared" si="10"/>
        <v>11.70175201633975</v>
      </c>
      <c r="Y63" s="2">
        <f t="shared" si="11"/>
        <v>4.3831075272065645</v>
      </c>
      <c r="Z63" s="2">
        <f t="shared" si="12"/>
        <v>6.088140293493411</v>
      </c>
      <c r="AA63" s="2">
        <f t="shared" si="13"/>
        <v>24.043284706683529</v>
      </c>
      <c r="AB63" s="2">
        <f t="shared" si="14"/>
        <v>1.9025438417166911</v>
      </c>
      <c r="AC63" s="2">
        <v>9.6</v>
      </c>
      <c r="AD63" s="2">
        <f t="shared" si="15"/>
        <v>0.63418128057223033</v>
      </c>
      <c r="AE63" s="2" t="s">
        <v>133</v>
      </c>
      <c r="AF63" s="2">
        <f t="shared" si="16"/>
        <v>856.85950413223145</v>
      </c>
      <c r="AG63" s="2">
        <f t="shared" si="17"/>
        <v>0.13568531650947813</v>
      </c>
      <c r="AH63" s="2">
        <f t="shared" si="18"/>
        <v>1.875508203025356</v>
      </c>
      <c r="AI63" s="2">
        <f t="shared" si="19"/>
        <v>27660536.5</v>
      </c>
      <c r="AJ63" s="2">
        <f t="shared" si="20"/>
        <v>783259.8</v>
      </c>
      <c r="AK63" s="2">
        <f t="shared" si="21"/>
        <v>0.78325980000000006</v>
      </c>
      <c r="AL63" s="2" t="s">
        <v>589</v>
      </c>
      <c r="AM63" s="2" t="s">
        <v>590</v>
      </c>
      <c r="AN63" s="2" t="s">
        <v>133</v>
      </c>
      <c r="AO63" s="2" t="s">
        <v>591</v>
      </c>
      <c r="AP63" s="2" t="s">
        <v>133</v>
      </c>
      <c r="AQ63" s="2" t="s">
        <v>133</v>
      </c>
      <c r="AR63" s="2" t="s">
        <v>133</v>
      </c>
      <c r="AS63" s="2">
        <v>0</v>
      </c>
      <c r="AT63" s="2" t="s">
        <v>133</v>
      </c>
      <c r="AU63" s="2" t="s">
        <v>133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0</v>
      </c>
      <c r="BI63" s="2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2">
        <v>0</v>
      </c>
      <c r="BU63" s="2">
        <v>0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F63" s="2">
        <v>0</v>
      </c>
      <c r="CG63" s="2">
        <v>0</v>
      </c>
      <c r="CH63" s="2">
        <v>0</v>
      </c>
      <c r="CI63" s="2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2">
        <v>0</v>
      </c>
      <c r="CU63" s="2" t="s">
        <v>138</v>
      </c>
    </row>
    <row r="64" spans="1:99" s="2" customFormat="1" x14ac:dyDescent="0.25">
      <c r="A64" s="2" t="s">
        <v>592</v>
      </c>
      <c r="C64" s="2" t="s">
        <v>593</v>
      </c>
      <c r="D64" s="2">
        <v>1908</v>
      </c>
      <c r="E64" s="2">
        <f t="shared" si="0"/>
        <v>107</v>
      </c>
      <c r="F64" s="2">
        <v>10</v>
      </c>
      <c r="G64" s="2">
        <v>10</v>
      </c>
      <c r="H64" s="2">
        <v>0</v>
      </c>
      <c r="I64" s="2">
        <v>4000</v>
      </c>
      <c r="J64" s="2">
        <v>600</v>
      </c>
      <c r="K64" s="2">
        <v>4000</v>
      </c>
      <c r="L64" s="2">
        <f t="shared" si="1"/>
        <v>174239600</v>
      </c>
      <c r="M64" s="2">
        <v>309.72800000000001</v>
      </c>
      <c r="N64" s="2">
        <f t="shared" si="2"/>
        <v>13491751.68</v>
      </c>
      <c r="O64" s="2">
        <f t="shared" si="3"/>
        <v>0.48395000000000005</v>
      </c>
      <c r="P64" s="2">
        <f t="shared" si="4"/>
        <v>1253425.85408</v>
      </c>
      <c r="Q64" s="2">
        <f t="shared" si="5"/>
        <v>1.2534258540800001</v>
      </c>
      <c r="R64" s="2">
        <v>0</v>
      </c>
      <c r="S64" s="2">
        <f t="shared" si="6"/>
        <v>0</v>
      </c>
      <c r="T64" s="2">
        <f t="shared" si="7"/>
        <v>0</v>
      </c>
      <c r="U64" s="2">
        <f t="shared" si="8"/>
        <v>0</v>
      </c>
      <c r="V64" s="2">
        <v>18013.175273000001</v>
      </c>
      <c r="W64" s="2">
        <f t="shared" si="9"/>
        <v>5.4904158232103999</v>
      </c>
      <c r="X64" s="2">
        <f t="shared" si="10"/>
        <v>3.4115873176545621</v>
      </c>
      <c r="Y64" s="2">
        <f t="shared" si="11"/>
        <v>1.3834096614858258</v>
      </c>
      <c r="Z64" s="2">
        <f t="shared" si="12"/>
        <v>12.914527641232128</v>
      </c>
      <c r="AA64" s="2">
        <f t="shared" si="13"/>
        <v>7.4185986304471898</v>
      </c>
      <c r="AB64" s="2">
        <f t="shared" si="14"/>
        <v>3.8743582923696387</v>
      </c>
      <c r="AC64" s="2">
        <v>10</v>
      </c>
      <c r="AD64" s="2">
        <f t="shared" si="15"/>
        <v>1.2914527641232127</v>
      </c>
      <c r="AE64" s="2" t="s">
        <v>133</v>
      </c>
      <c r="AF64" s="2">
        <f t="shared" si="16"/>
        <v>0</v>
      </c>
      <c r="AG64" s="2">
        <f t="shared" si="17"/>
        <v>0.31159451557552365</v>
      </c>
      <c r="AH64" s="2">
        <f t="shared" si="18"/>
        <v>1.6936173185891408</v>
      </c>
      <c r="AI64" s="2">
        <f t="shared" si="19"/>
        <v>26135940</v>
      </c>
      <c r="AJ64" s="2">
        <f t="shared" si="20"/>
        <v>740088</v>
      </c>
      <c r="AK64" s="2">
        <f t="shared" si="21"/>
        <v>0.74008799999999997</v>
      </c>
      <c r="AL64" s="2" t="s">
        <v>594</v>
      </c>
      <c r="AM64" s="2" t="s">
        <v>595</v>
      </c>
      <c r="AN64" s="2" t="s">
        <v>596</v>
      </c>
      <c r="AO64" s="2" t="s">
        <v>597</v>
      </c>
      <c r="AP64" s="2" t="s">
        <v>133</v>
      </c>
      <c r="AQ64" s="2" t="s">
        <v>133</v>
      </c>
      <c r="AR64" s="2" t="s">
        <v>133</v>
      </c>
      <c r="AS64" s="2">
        <v>0</v>
      </c>
      <c r="AT64" s="2" t="s">
        <v>133</v>
      </c>
      <c r="AU64" s="2" t="s">
        <v>133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0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S64" s="2">
        <v>0</v>
      </c>
      <c r="CT64" s="2">
        <v>0</v>
      </c>
      <c r="CU64" s="2" t="s">
        <v>150</v>
      </c>
    </row>
    <row r="65" spans="1:99" s="2" customFormat="1" x14ac:dyDescent="0.25">
      <c r="A65" s="2" t="s">
        <v>598</v>
      </c>
      <c r="C65" s="2" t="s">
        <v>599</v>
      </c>
      <c r="D65" s="2">
        <v>1976</v>
      </c>
      <c r="E65" s="2">
        <f t="shared" si="0"/>
        <v>39</v>
      </c>
      <c r="F65" s="2">
        <v>16</v>
      </c>
      <c r="G65" s="2">
        <v>16</v>
      </c>
      <c r="H65" s="2">
        <v>0</v>
      </c>
      <c r="I65" s="2">
        <v>526</v>
      </c>
      <c r="J65" s="2">
        <v>222</v>
      </c>
      <c r="K65" s="2">
        <v>526</v>
      </c>
      <c r="L65" s="2">
        <f t="shared" si="1"/>
        <v>22912507.400000002</v>
      </c>
      <c r="M65" s="2">
        <v>490.45800000000003</v>
      </c>
      <c r="N65" s="2">
        <f t="shared" si="2"/>
        <v>21364350.48</v>
      </c>
      <c r="O65" s="2">
        <f t="shared" si="3"/>
        <v>0.76634062500000011</v>
      </c>
      <c r="P65" s="2">
        <f t="shared" si="4"/>
        <v>1984814.8618800002</v>
      </c>
      <c r="Q65" s="2">
        <f t="shared" si="5"/>
        <v>1.9848148618800001</v>
      </c>
      <c r="R65" s="2">
        <v>0</v>
      </c>
      <c r="S65" s="2">
        <f t="shared" si="6"/>
        <v>0</v>
      </c>
      <c r="T65" s="2">
        <f t="shared" si="7"/>
        <v>0</v>
      </c>
      <c r="U65" s="2">
        <f t="shared" si="8"/>
        <v>0</v>
      </c>
      <c r="V65" s="2">
        <v>36690.837616999997</v>
      </c>
      <c r="W65" s="2">
        <f t="shared" si="9"/>
        <v>11.183367305661598</v>
      </c>
      <c r="X65" s="2">
        <f t="shared" si="10"/>
        <v>6.9490244996340982</v>
      </c>
      <c r="Y65" s="2">
        <f t="shared" si="11"/>
        <v>2.2392752428703626</v>
      </c>
      <c r="Z65" s="2">
        <f t="shared" si="12"/>
        <v>1.0724644974088631</v>
      </c>
      <c r="AA65" s="2">
        <f t="shared" si="13"/>
        <v>40.840166361741638</v>
      </c>
      <c r="AB65" s="2">
        <f t="shared" si="14"/>
        <v>0.20108709326416183</v>
      </c>
      <c r="AC65" s="2">
        <v>16</v>
      </c>
      <c r="AD65" s="2">
        <f t="shared" si="15"/>
        <v>6.7029031088053942E-2</v>
      </c>
      <c r="AE65" s="2" t="s">
        <v>133</v>
      </c>
      <c r="AF65" s="2">
        <f t="shared" si="16"/>
        <v>0</v>
      </c>
      <c r="AG65" s="2">
        <f t="shared" si="17"/>
        <v>2.0562860338580739E-2</v>
      </c>
      <c r="AH65" s="2">
        <f t="shared" si="18"/>
        <v>7.2482792472889281</v>
      </c>
      <c r="AI65" s="2">
        <f t="shared" si="19"/>
        <v>9670297.8000000007</v>
      </c>
      <c r="AJ65" s="2">
        <f t="shared" si="20"/>
        <v>273832.56</v>
      </c>
      <c r="AK65" s="2">
        <f t="shared" si="21"/>
        <v>0.27383256</v>
      </c>
      <c r="AL65" s="2" t="s">
        <v>600</v>
      </c>
      <c r="AM65" s="2" t="s">
        <v>133</v>
      </c>
      <c r="AN65" s="2" t="s">
        <v>601</v>
      </c>
      <c r="AO65" s="2" t="s">
        <v>602</v>
      </c>
      <c r="AP65" s="2" t="s">
        <v>133</v>
      </c>
      <c r="AQ65" s="2" t="s">
        <v>133</v>
      </c>
      <c r="AR65" s="2" t="s">
        <v>133</v>
      </c>
      <c r="AS65" s="2">
        <v>0</v>
      </c>
      <c r="AT65" s="2" t="s">
        <v>133</v>
      </c>
      <c r="AU65" s="2" t="s">
        <v>133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0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0</v>
      </c>
      <c r="CU65" s="2" t="s">
        <v>150</v>
      </c>
    </row>
    <row r="66" spans="1:99" s="2" customFormat="1" x14ac:dyDescent="0.25">
      <c r="A66" s="2" t="s">
        <v>603</v>
      </c>
      <c r="C66" s="2" t="s">
        <v>604</v>
      </c>
      <c r="D66" s="2">
        <v>1953</v>
      </c>
      <c r="E66" s="2">
        <f t="shared" si="0"/>
        <v>62</v>
      </c>
      <c r="F66" s="2">
        <v>14</v>
      </c>
      <c r="G66" s="2">
        <v>14</v>
      </c>
      <c r="H66" s="2">
        <v>2800</v>
      </c>
      <c r="I66" s="2">
        <v>8445</v>
      </c>
      <c r="J66" s="2">
        <v>2435</v>
      </c>
      <c r="K66" s="2">
        <v>8445</v>
      </c>
      <c r="L66" s="2">
        <f t="shared" si="1"/>
        <v>367863355.5</v>
      </c>
      <c r="M66" s="2">
        <v>1300</v>
      </c>
      <c r="N66" s="2">
        <f t="shared" si="2"/>
        <v>56628000</v>
      </c>
      <c r="O66" s="2">
        <f t="shared" si="3"/>
        <v>2.03125</v>
      </c>
      <c r="P66" s="2">
        <f t="shared" si="4"/>
        <v>5260918</v>
      </c>
      <c r="Q66" s="2">
        <f t="shared" si="5"/>
        <v>5.2609180000000002</v>
      </c>
      <c r="R66" s="2">
        <v>128</v>
      </c>
      <c r="S66" s="2">
        <f t="shared" si="6"/>
        <v>331.51871999999997</v>
      </c>
      <c r="T66" s="2">
        <f t="shared" si="7"/>
        <v>81920</v>
      </c>
      <c r="U66" s="2">
        <f t="shared" si="8"/>
        <v>3568640000</v>
      </c>
      <c r="V66" s="2">
        <v>105132.14044</v>
      </c>
      <c r="W66" s="2">
        <f t="shared" si="9"/>
        <v>32.044276406111997</v>
      </c>
      <c r="X66" s="2">
        <f t="shared" si="10"/>
        <v>19.911396606493362</v>
      </c>
      <c r="Y66" s="2">
        <f t="shared" si="11"/>
        <v>3.9410740407983909</v>
      </c>
      <c r="Z66" s="2">
        <f t="shared" si="12"/>
        <v>6.4961389330366606</v>
      </c>
      <c r="AA66" s="2">
        <f t="shared" si="13"/>
        <v>10.66889378606289</v>
      </c>
      <c r="AB66" s="2">
        <f t="shared" si="14"/>
        <v>1.3920297713649987</v>
      </c>
      <c r="AC66" s="2">
        <v>14</v>
      </c>
      <c r="AD66" s="2">
        <f t="shared" si="15"/>
        <v>0.46400992378833289</v>
      </c>
      <c r="AE66" s="2">
        <v>4.8</v>
      </c>
      <c r="AF66" s="2">
        <f t="shared" si="16"/>
        <v>63.015384615384619</v>
      </c>
      <c r="AG66" s="2">
        <f t="shared" si="17"/>
        <v>7.650417591052644E-2</v>
      </c>
      <c r="AH66" s="2">
        <f t="shared" si="18"/>
        <v>1.7515819252039888</v>
      </c>
      <c r="AI66" s="2">
        <f t="shared" si="19"/>
        <v>106068356.5</v>
      </c>
      <c r="AJ66" s="2">
        <f t="shared" si="20"/>
        <v>3003523.8</v>
      </c>
      <c r="AK66" s="2">
        <f t="shared" si="21"/>
        <v>3.0035238</v>
      </c>
      <c r="AL66" s="2" t="s">
        <v>605</v>
      </c>
      <c r="AM66" s="2" t="s">
        <v>133</v>
      </c>
      <c r="AN66" s="2" t="s">
        <v>606</v>
      </c>
      <c r="AO66" s="2" t="s">
        <v>607</v>
      </c>
      <c r="AP66" s="2" t="s">
        <v>608</v>
      </c>
      <c r="AQ66" s="2" t="s">
        <v>453</v>
      </c>
      <c r="AR66" s="2" t="s">
        <v>609</v>
      </c>
      <c r="AS66" s="2">
        <v>1</v>
      </c>
      <c r="AT66" s="2" t="s">
        <v>610</v>
      </c>
      <c r="AU66" s="2" t="s">
        <v>611</v>
      </c>
      <c r="AV66" s="2">
        <v>5</v>
      </c>
      <c r="AW66" s="5">
        <v>76</v>
      </c>
      <c r="AX66" s="5">
        <v>23</v>
      </c>
      <c r="AY66" s="5">
        <v>1</v>
      </c>
      <c r="AZ66" s="2">
        <v>0</v>
      </c>
      <c r="BA66" s="5">
        <v>0.1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5">
        <v>1.2</v>
      </c>
      <c r="BJ66" s="5">
        <v>0.9</v>
      </c>
      <c r="BK66" s="5">
        <v>0.1</v>
      </c>
      <c r="BL66" s="5">
        <v>97.6</v>
      </c>
      <c r="BM66" s="2">
        <v>0</v>
      </c>
      <c r="BN66" s="2">
        <v>0</v>
      </c>
      <c r="BO66" s="5">
        <v>949</v>
      </c>
      <c r="BP66" s="5">
        <v>191</v>
      </c>
      <c r="BQ66" s="5">
        <v>9</v>
      </c>
      <c r="BR66" s="5">
        <v>2</v>
      </c>
      <c r="BS66" s="5">
        <v>0.38</v>
      </c>
      <c r="BT66" s="5">
        <v>0.08</v>
      </c>
      <c r="BU66" s="5">
        <v>1171</v>
      </c>
      <c r="BV66" s="5">
        <v>11</v>
      </c>
      <c r="BW66" s="5">
        <v>0.47</v>
      </c>
      <c r="BX66" s="5">
        <v>6020</v>
      </c>
      <c r="BY66" s="5">
        <v>676</v>
      </c>
      <c r="BZ66" s="5">
        <v>55</v>
      </c>
      <c r="CA66" s="5">
        <v>6</v>
      </c>
      <c r="CB66" s="5">
        <v>1.4</v>
      </c>
      <c r="CC66" s="5">
        <v>0.17</v>
      </c>
      <c r="CD66" s="5">
        <v>2</v>
      </c>
      <c r="CE66" s="5">
        <v>2</v>
      </c>
      <c r="CF66" s="5">
        <v>60</v>
      </c>
      <c r="CG66" s="5">
        <v>59</v>
      </c>
      <c r="CH66" s="5">
        <v>24</v>
      </c>
      <c r="CI66" s="2">
        <v>0</v>
      </c>
      <c r="CJ66" s="2">
        <v>0</v>
      </c>
      <c r="CK66" s="2">
        <v>0</v>
      </c>
      <c r="CL66" s="2">
        <v>0</v>
      </c>
      <c r="CM66" s="5">
        <v>1</v>
      </c>
      <c r="CN66" s="5">
        <v>2</v>
      </c>
      <c r="CO66" s="2">
        <v>0</v>
      </c>
      <c r="CP66" s="5">
        <v>2</v>
      </c>
      <c r="CQ66" s="5">
        <v>12</v>
      </c>
      <c r="CR66" s="5">
        <v>36</v>
      </c>
      <c r="CS66" s="5">
        <v>4.9700000000000001E-2</v>
      </c>
      <c r="CT66" s="2">
        <v>0</v>
      </c>
      <c r="CU66" s="2" t="s">
        <v>138</v>
      </c>
    </row>
    <row r="67" spans="1:99" s="2" customFormat="1" x14ac:dyDescent="0.25">
      <c r="A67" s="2" t="s">
        <v>612</v>
      </c>
      <c r="B67" s="2" t="s">
        <v>613</v>
      </c>
      <c r="C67" s="2" t="s">
        <v>614</v>
      </c>
      <c r="D67" s="2">
        <v>1972</v>
      </c>
      <c r="E67" s="2">
        <f t="shared" ref="E67:E75" si="22">2015-D67</f>
        <v>43</v>
      </c>
      <c r="F67" s="2">
        <v>20</v>
      </c>
      <c r="G67" s="2">
        <v>20</v>
      </c>
      <c r="H67" s="2">
        <v>0</v>
      </c>
      <c r="I67" s="2">
        <v>49047</v>
      </c>
      <c r="J67" s="2">
        <v>8160</v>
      </c>
      <c r="K67" s="2">
        <v>49047</v>
      </c>
      <c r="L67" s="2">
        <f t="shared" ref="L67:L75" si="23">K67*43559.9</f>
        <v>2136482415.3</v>
      </c>
      <c r="M67" s="2">
        <v>2079.0100000000002</v>
      </c>
      <c r="N67" s="2">
        <f t="shared" ref="N67:N75" si="24">M67*43560</f>
        <v>90561675.600000009</v>
      </c>
      <c r="O67" s="2">
        <f t="shared" ref="O67:O75" si="25">M67*0.0015625</f>
        <v>3.2484531250000006</v>
      </c>
      <c r="P67" s="2">
        <f t="shared" ref="P67:P75" si="26">M67*4046.86</f>
        <v>8413462.4086000007</v>
      </c>
      <c r="Q67" s="2">
        <f t="shared" ref="Q67:Q75" si="27">M67*0.00404686</f>
        <v>8.4134624086000009</v>
      </c>
      <c r="R67" s="2">
        <v>0</v>
      </c>
      <c r="S67" s="2">
        <f t="shared" ref="S67:S75" si="28">R67*2.58999</f>
        <v>0</v>
      </c>
      <c r="T67" s="2">
        <f t="shared" ref="T67:T75" si="29">R67*640</f>
        <v>0</v>
      </c>
      <c r="U67" s="2">
        <f t="shared" ref="U67:U75" si="30">R67*27880000</f>
        <v>0</v>
      </c>
      <c r="V67" s="2">
        <v>71338.211897999994</v>
      </c>
      <c r="W67" s="2">
        <f t="shared" ref="W67:W75" si="31">V67*0.0003048</f>
        <v>21.743886986510397</v>
      </c>
      <c r="X67" s="2">
        <f t="shared" ref="X67:X75" si="32">V67*0.000189394</f>
        <v>13.511029304209812</v>
      </c>
      <c r="Y67" s="2">
        <f t="shared" ref="Y67:Y75" si="33">X67/(2*(SQRT(3.1416*O67)))</f>
        <v>2.1146801757850442</v>
      </c>
      <c r="Z67" s="2">
        <f t="shared" ref="Z67:Z75" si="34">L67/N67</f>
        <v>23.591462957648719</v>
      </c>
      <c r="AA67" s="2">
        <f t="shared" ref="AA67:AA75" si="35">W67/AK67</f>
        <v>2.1603042065218632</v>
      </c>
      <c r="AB67" s="2">
        <f t="shared" ref="AB67:AB75" si="36">3*Z67/AC67</f>
        <v>3.5387194436473082</v>
      </c>
      <c r="AC67" s="2">
        <v>20</v>
      </c>
      <c r="AD67" s="2">
        <f t="shared" ref="AD67:AD75" si="37">Z67/AC67</f>
        <v>1.1795731478824361</v>
      </c>
      <c r="AE67" s="2">
        <v>68.5107</v>
      </c>
      <c r="AF67" s="2">
        <f t="shared" ref="AF67:AF75" si="38">T67/M67</f>
        <v>0</v>
      </c>
      <c r="AG67" s="2">
        <f t="shared" ref="AG67:AG75" si="39">50*Z67*SQRT(3.1416)*(SQRT(N67))^-1</f>
        <v>0.21969900854381033</v>
      </c>
      <c r="AH67" s="2">
        <f t="shared" ref="AH67:AH75" si="40">P67/AJ67</f>
        <v>0.83589646340546464</v>
      </c>
      <c r="AI67" s="2">
        <f t="shared" ref="AI67:AI75" si="41">J67*43559.9</f>
        <v>355448784</v>
      </c>
      <c r="AJ67" s="2">
        <f t="shared" ref="AJ67:AJ75" si="42">J67*1233.48</f>
        <v>10065196.800000001</v>
      </c>
      <c r="AK67" s="2">
        <f t="shared" ref="AK67:AK75" si="43">AJ67/10^6</f>
        <v>10.065196800000001</v>
      </c>
      <c r="AL67" s="2" t="s">
        <v>615</v>
      </c>
      <c r="AM67" s="2" t="s">
        <v>213</v>
      </c>
      <c r="AN67" s="2" t="s">
        <v>616</v>
      </c>
      <c r="AO67" s="2" t="s">
        <v>617</v>
      </c>
      <c r="AP67" s="2" t="s">
        <v>618</v>
      </c>
      <c r="AQ67" s="2" t="s">
        <v>206</v>
      </c>
      <c r="AR67" s="2" t="s">
        <v>619</v>
      </c>
      <c r="AS67" s="2">
        <v>3</v>
      </c>
      <c r="AT67" s="2" t="s">
        <v>620</v>
      </c>
      <c r="AU67" s="2" t="s">
        <v>621</v>
      </c>
      <c r="AV67" s="2">
        <v>2</v>
      </c>
      <c r="AW67" s="5">
        <v>61</v>
      </c>
      <c r="AX67" s="5">
        <v>38</v>
      </c>
      <c r="AY67" s="2">
        <v>0</v>
      </c>
      <c r="AZ67" s="5">
        <v>0.7</v>
      </c>
      <c r="BA67" s="5">
        <v>0.2</v>
      </c>
      <c r="BB67" s="5">
        <v>0.4</v>
      </c>
      <c r="BC67" s="5">
        <v>0.8</v>
      </c>
      <c r="BD67" s="2">
        <v>0</v>
      </c>
      <c r="BE67" s="5">
        <v>1.9</v>
      </c>
      <c r="BF67" s="5">
        <v>0.4</v>
      </c>
      <c r="BG67" s="5">
        <v>44.2</v>
      </c>
      <c r="BH67" s="2">
        <v>0</v>
      </c>
      <c r="BI67" s="5">
        <v>8.8000000000000007</v>
      </c>
      <c r="BJ67" s="5">
        <v>32.299999999999997</v>
      </c>
      <c r="BK67" s="5">
        <v>2.7</v>
      </c>
      <c r="BL67" s="5">
        <v>7.1</v>
      </c>
      <c r="BM67" s="2">
        <v>0</v>
      </c>
      <c r="BN67" s="5">
        <v>0.3</v>
      </c>
      <c r="BO67" s="5">
        <v>17729</v>
      </c>
      <c r="BP67" s="5">
        <v>3837</v>
      </c>
      <c r="BQ67" s="5">
        <v>12</v>
      </c>
      <c r="BR67" s="5">
        <v>3</v>
      </c>
      <c r="BS67" s="5">
        <v>7.0000000000000007E-2</v>
      </c>
      <c r="BT67" s="5">
        <v>0.02</v>
      </c>
      <c r="BU67" s="5">
        <v>20772</v>
      </c>
      <c r="BV67" s="5">
        <v>14</v>
      </c>
      <c r="BW67" s="5">
        <v>0.09</v>
      </c>
      <c r="BX67" s="5">
        <v>122537</v>
      </c>
      <c r="BY67" s="5">
        <v>8294</v>
      </c>
      <c r="BZ67" s="5">
        <v>83</v>
      </c>
      <c r="CA67" s="5">
        <v>6</v>
      </c>
      <c r="CB67" s="5">
        <v>2.02</v>
      </c>
      <c r="CC67" s="5">
        <v>0.15</v>
      </c>
      <c r="CD67" s="5">
        <v>53</v>
      </c>
      <c r="CE67" s="5">
        <v>33</v>
      </c>
      <c r="CF67" s="5">
        <v>8</v>
      </c>
      <c r="CG67" s="5">
        <v>18</v>
      </c>
      <c r="CH67" s="5">
        <v>9</v>
      </c>
      <c r="CI67" s="5">
        <v>15</v>
      </c>
      <c r="CJ67" s="5">
        <v>11</v>
      </c>
      <c r="CK67" s="2">
        <v>0</v>
      </c>
      <c r="CL67" s="2">
        <v>0</v>
      </c>
      <c r="CM67" s="5">
        <v>3</v>
      </c>
      <c r="CN67" s="5">
        <v>3</v>
      </c>
      <c r="CO67" s="5">
        <v>7</v>
      </c>
      <c r="CP67" s="5">
        <v>23</v>
      </c>
      <c r="CQ67" s="5">
        <v>3</v>
      </c>
      <c r="CR67" s="5">
        <v>11</v>
      </c>
      <c r="CS67" s="5">
        <v>0.20855000000000001</v>
      </c>
      <c r="CT67" s="5">
        <v>1.166E-2</v>
      </c>
      <c r="CU67" s="2" t="s">
        <v>150</v>
      </c>
    </row>
    <row r="68" spans="1:99" s="2" customFormat="1" x14ac:dyDescent="0.25">
      <c r="A68" s="2" t="s">
        <v>622</v>
      </c>
      <c r="C68" s="2" t="s">
        <v>623</v>
      </c>
      <c r="D68" s="2">
        <v>1918</v>
      </c>
      <c r="E68" s="2">
        <f t="shared" si="22"/>
        <v>97</v>
      </c>
      <c r="F68" s="2">
        <v>6</v>
      </c>
      <c r="G68" s="2">
        <v>11</v>
      </c>
      <c r="H68" s="2">
        <v>350</v>
      </c>
      <c r="I68" s="2">
        <v>17920</v>
      </c>
      <c r="J68" s="2">
        <v>17570</v>
      </c>
      <c r="K68" s="2">
        <v>17920</v>
      </c>
      <c r="L68" s="2">
        <f t="shared" si="23"/>
        <v>780593408</v>
      </c>
      <c r="M68" s="2">
        <v>340</v>
      </c>
      <c r="N68" s="2">
        <f t="shared" si="24"/>
        <v>14810400</v>
      </c>
      <c r="O68" s="2">
        <f t="shared" si="25"/>
        <v>0.53125</v>
      </c>
      <c r="P68" s="2">
        <f t="shared" si="26"/>
        <v>1375932.4000000001</v>
      </c>
      <c r="Q68" s="2">
        <f t="shared" si="27"/>
        <v>1.3759324000000002</v>
      </c>
      <c r="R68" s="2">
        <v>1.9</v>
      </c>
      <c r="S68" s="2">
        <f t="shared" si="28"/>
        <v>4.9209809999999994</v>
      </c>
      <c r="T68" s="2">
        <f t="shared" si="29"/>
        <v>1216</v>
      </c>
      <c r="U68" s="2">
        <f t="shared" si="30"/>
        <v>52972000</v>
      </c>
      <c r="V68" s="2">
        <v>16601.620491000001</v>
      </c>
      <c r="W68" s="2">
        <f t="shared" si="31"/>
        <v>5.0601739256567999</v>
      </c>
      <c r="X68" s="2">
        <f t="shared" si="32"/>
        <v>3.1442473112724545</v>
      </c>
      <c r="Y68" s="2">
        <f t="shared" si="33"/>
        <v>1.2169193222496515</v>
      </c>
      <c r="Z68" s="2">
        <f t="shared" si="34"/>
        <v>52.705761356884352</v>
      </c>
      <c r="AA68" s="2">
        <f t="shared" si="35"/>
        <v>0.23348639019805034</v>
      </c>
      <c r="AB68" s="2">
        <f t="shared" si="36"/>
        <v>26.352880678442176</v>
      </c>
      <c r="AC68" s="2">
        <v>6</v>
      </c>
      <c r="AD68" s="2">
        <f t="shared" si="37"/>
        <v>8.7842935594807248</v>
      </c>
      <c r="AE68" s="2">
        <v>14.575100000000001</v>
      </c>
      <c r="AF68" s="2">
        <f t="shared" si="38"/>
        <v>3.5764705882352943</v>
      </c>
      <c r="AG68" s="2">
        <f t="shared" si="39"/>
        <v>1.2137245756617505</v>
      </c>
      <c r="AH68" s="2">
        <f t="shared" si="40"/>
        <v>6.3488230632475912E-2</v>
      </c>
      <c r="AI68" s="2">
        <f t="shared" si="41"/>
        <v>765347443</v>
      </c>
      <c r="AJ68" s="2">
        <f t="shared" si="42"/>
        <v>21672243.600000001</v>
      </c>
      <c r="AK68" s="2">
        <f t="shared" si="43"/>
        <v>21.672243600000002</v>
      </c>
      <c r="AL68" s="2" t="s">
        <v>624</v>
      </c>
      <c r="AM68" s="2" t="s">
        <v>625</v>
      </c>
      <c r="AN68" s="2" t="s">
        <v>626</v>
      </c>
      <c r="AO68" s="2" t="s">
        <v>627</v>
      </c>
      <c r="AP68" s="2" t="s">
        <v>628</v>
      </c>
      <c r="AQ68" s="2" t="s">
        <v>557</v>
      </c>
      <c r="AR68" s="2" t="s">
        <v>569</v>
      </c>
      <c r="AS68" s="2">
        <v>1</v>
      </c>
      <c r="AT68" s="2" t="s">
        <v>629</v>
      </c>
      <c r="AU68" s="2" t="s">
        <v>630</v>
      </c>
      <c r="AV68" s="2">
        <v>2</v>
      </c>
      <c r="AW68" s="5">
        <v>95</v>
      </c>
      <c r="AX68" s="5">
        <v>5</v>
      </c>
      <c r="AY68" s="2">
        <v>0</v>
      </c>
      <c r="AZ68" s="5">
        <v>2.4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5">
        <v>0.2</v>
      </c>
      <c r="BG68" s="5">
        <v>74.3</v>
      </c>
      <c r="BH68" s="2">
        <v>0</v>
      </c>
      <c r="BI68" s="5">
        <v>5.5</v>
      </c>
      <c r="BJ68" s="5">
        <v>9.5</v>
      </c>
      <c r="BK68" s="2">
        <v>0</v>
      </c>
      <c r="BL68" s="2">
        <v>0</v>
      </c>
      <c r="BM68" s="2">
        <v>0</v>
      </c>
      <c r="BN68" s="5">
        <v>8</v>
      </c>
      <c r="BO68" s="5">
        <v>2051</v>
      </c>
      <c r="BP68" s="5">
        <v>241</v>
      </c>
      <c r="BQ68" s="5">
        <v>48</v>
      </c>
      <c r="BR68" s="5">
        <v>6</v>
      </c>
      <c r="BS68" s="5">
        <v>0.19</v>
      </c>
      <c r="BT68" s="5">
        <v>0.02</v>
      </c>
      <c r="BU68" s="5">
        <v>2318</v>
      </c>
      <c r="BV68" s="5">
        <v>54</v>
      </c>
      <c r="BW68" s="5">
        <v>0.21</v>
      </c>
      <c r="BX68" s="5">
        <v>8301</v>
      </c>
      <c r="BY68" s="5">
        <v>597</v>
      </c>
      <c r="BZ68" s="5">
        <v>193</v>
      </c>
      <c r="CA68" s="5">
        <v>14</v>
      </c>
      <c r="CB68" s="5">
        <v>0.64</v>
      </c>
      <c r="CC68" s="5">
        <v>0.05</v>
      </c>
      <c r="CD68" s="5">
        <v>1</v>
      </c>
      <c r="CE68" s="5">
        <v>1</v>
      </c>
      <c r="CF68" s="2">
        <v>0</v>
      </c>
      <c r="CG68" s="2">
        <v>0</v>
      </c>
      <c r="CH68" s="5">
        <v>16</v>
      </c>
      <c r="CI68" s="5">
        <v>54</v>
      </c>
      <c r="CJ68" s="5">
        <v>54</v>
      </c>
      <c r="CK68" s="5">
        <v>22</v>
      </c>
      <c r="CL68" s="5">
        <v>25</v>
      </c>
      <c r="CM68" s="5">
        <v>4</v>
      </c>
      <c r="CN68" s="5">
        <v>5</v>
      </c>
      <c r="CO68" s="5">
        <v>4</v>
      </c>
      <c r="CP68" s="5">
        <v>14</v>
      </c>
      <c r="CQ68" s="2">
        <v>0</v>
      </c>
      <c r="CR68" s="2">
        <v>0</v>
      </c>
      <c r="CS68" s="5">
        <v>0.27648</v>
      </c>
      <c r="CT68" s="5">
        <v>0.24748000000000001</v>
      </c>
      <c r="CU68" s="2" t="s">
        <v>138</v>
      </c>
    </row>
    <row r="69" spans="1:99" s="2" customFormat="1" x14ac:dyDescent="0.25">
      <c r="A69" s="2" t="s">
        <v>631</v>
      </c>
      <c r="C69" s="2" t="s">
        <v>632</v>
      </c>
      <c r="D69" s="2">
        <v>1950</v>
      </c>
      <c r="E69" s="2">
        <f t="shared" si="22"/>
        <v>65</v>
      </c>
      <c r="F69" s="2">
        <v>11</v>
      </c>
      <c r="G69" s="2">
        <v>14</v>
      </c>
      <c r="H69" s="2">
        <v>0</v>
      </c>
      <c r="I69" s="2">
        <v>3580</v>
      </c>
      <c r="J69" s="2">
        <v>2660</v>
      </c>
      <c r="K69" s="2">
        <v>3580</v>
      </c>
      <c r="L69" s="2">
        <f t="shared" si="23"/>
        <v>155944442</v>
      </c>
      <c r="M69" s="2">
        <v>300</v>
      </c>
      <c r="N69" s="2">
        <f t="shared" si="24"/>
        <v>13068000</v>
      </c>
      <c r="O69" s="2">
        <f t="shared" si="25"/>
        <v>0.46875</v>
      </c>
      <c r="P69" s="2">
        <f t="shared" si="26"/>
        <v>1214058</v>
      </c>
      <c r="Q69" s="2">
        <f t="shared" si="27"/>
        <v>1.2140580000000001</v>
      </c>
      <c r="R69" s="2">
        <v>0</v>
      </c>
      <c r="S69" s="2">
        <f t="shared" si="28"/>
        <v>0</v>
      </c>
      <c r="T69" s="2">
        <f t="shared" si="29"/>
        <v>0</v>
      </c>
      <c r="U69" s="2">
        <f t="shared" si="30"/>
        <v>0</v>
      </c>
      <c r="V69" s="2">
        <v>18250.112129000001</v>
      </c>
      <c r="W69" s="2">
        <f t="shared" si="31"/>
        <v>5.5626341769192003</v>
      </c>
      <c r="X69" s="2">
        <f t="shared" si="32"/>
        <v>3.4564617365598265</v>
      </c>
      <c r="Y69" s="2">
        <f t="shared" si="33"/>
        <v>1.4241498005809969</v>
      </c>
      <c r="Z69" s="2">
        <f t="shared" si="34"/>
        <v>11.933305938169575</v>
      </c>
      <c r="AA69" s="2">
        <f t="shared" si="35"/>
        <v>1.6953788111559664</v>
      </c>
      <c r="AB69" s="2">
        <f t="shared" si="36"/>
        <v>3.2545379831371566</v>
      </c>
      <c r="AC69" s="2">
        <v>11</v>
      </c>
      <c r="AD69" s="2">
        <f t="shared" si="37"/>
        <v>1.0848459943790523</v>
      </c>
      <c r="AE69" s="2" t="s">
        <v>133</v>
      </c>
      <c r="AF69" s="2">
        <f t="shared" si="38"/>
        <v>0</v>
      </c>
      <c r="AG69" s="2">
        <f t="shared" si="39"/>
        <v>0.29255104953001498</v>
      </c>
      <c r="AH69" s="2">
        <f t="shared" si="40"/>
        <v>0.37002041537348573</v>
      </c>
      <c r="AI69" s="2">
        <f t="shared" si="41"/>
        <v>115869334</v>
      </c>
      <c r="AJ69" s="2">
        <f t="shared" si="42"/>
        <v>3281056.8000000003</v>
      </c>
      <c r="AK69" s="2">
        <f t="shared" si="43"/>
        <v>3.2810568000000004</v>
      </c>
      <c r="AL69" s="2" t="s">
        <v>633</v>
      </c>
      <c r="AM69" s="2" t="s">
        <v>133</v>
      </c>
      <c r="AN69" s="2" t="s">
        <v>634</v>
      </c>
      <c r="AO69" s="2" t="s">
        <v>635</v>
      </c>
      <c r="AP69" s="2" t="s">
        <v>133</v>
      </c>
      <c r="AQ69" s="2" t="s">
        <v>133</v>
      </c>
      <c r="AR69" s="2" t="s">
        <v>133</v>
      </c>
      <c r="AS69" s="2">
        <v>0</v>
      </c>
      <c r="AT69" s="2" t="s">
        <v>133</v>
      </c>
      <c r="AU69" s="2" t="s">
        <v>133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2">
        <v>0</v>
      </c>
      <c r="BV69" s="2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0</v>
      </c>
      <c r="CH69" s="2">
        <v>0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2" t="s">
        <v>138</v>
      </c>
    </row>
    <row r="70" spans="1:99" s="2" customFormat="1" x14ac:dyDescent="0.25">
      <c r="A70" s="2" t="s">
        <v>636</v>
      </c>
      <c r="C70" s="2" t="s">
        <v>637</v>
      </c>
      <c r="D70" s="2">
        <v>1986</v>
      </c>
      <c r="E70" s="2">
        <f t="shared" si="22"/>
        <v>29</v>
      </c>
      <c r="F70" s="2">
        <v>36</v>
      </c>
      <c r="G70" s="2">
        <v>45</v>
      </c>
      <c r="H70" s="2">
        <v>0</v>
      </c>
      <c r="I70" s="2">
        <v>6229</v>
      </c>
      <c r="J70" s="2">
        <v>6229</v>
      </c>
      <c r="K70" s="2">
        <v>6229</v>
      </c>
      <c r="L70" s="2">
        <f t="shared" si="23"/>
        <v>271334617.10000002</v>
      </c>
      <c r="M70" s="2">
        <v>406</v>
      </c>
      <c r="N70" s="2">
        <f t="shared" si="24"/>
        <v>17685360</v>
      </c>
      <c r="O70" s="2">
        <f t="shared" si="25"/>
        <v>0.63437500000000002</v>
      </c>
      <c r="P70" s="2">
        <f t="shared" si="26"/>
        <v>1643025.1600000001</v>
      </c>
      <c r="Q70" s="2">
        <f t="shared" si="27"/>
        <v>1.6430251600000001</v>
      </c>
      <c r="R70" s="2">
        <v>0</v>
      </c>
      <c r="S70" s="2">
        <f t="shared" si="28"/>
        <v>0</v>
      </c>
      <c r="T70" s="2">
        <f t="shared" si="29"/>
        <v>0</v>
      </c>
      <c r="U70" s="2">
        <f t="shared" si="30"/>
        <v>0</v>
      </c>
      <c r="W70" s="2">
        <f t="shared" si="31"/>
        <v>0</v>
      </c>
      <c r="X70" s="2">
        <f t="shared" si="32"/>
        <v>0</v>
      </c>
      <c r="Y70" s="2">
        <f t="shared" si="33"/>
        <v>0</v>
      </c>
      <c r="Z70" s="2">
        <f t="shared" si="34"/>
        <v>15.342329310797181</v>
      </c>
      <c r="AA70" s="2">
        <f t="shared" si="35"/>
        <v>0</v>
      </c>
      <c r="AB70" s="2">
        <f t="shared" si="36"/>
        <v>1.2785274425664317</v>
      </c>
      <c r="AC70" s="2">
        <v>36</v>
      </c>
      <c r="AD70" s="2">
        <f t="shared" si="37"/>
        <v>0.42617581418881056</v>
      </c>
      <c r="AE70" s="2" t="s">
        <v>133</v>
      </c>
      <c r="AF70" s="2">
        <f t="shared" si="38"/>
        <v>0</v>
      </c>
      <c r="AG70" s="2">
        <f t="shared" si="39"/>
        <v>0.32331793506742157</v>
      </c>
      <c r="AH70" s="2">
        <f t="shared" si="40"/>
        <v>0.213842375869187</v>
      </c>
      <c r="AI70" s="2">
        <f t="shared" si="41"/>
        <v>271334617.10000002</v>
      </c>
      <c r="AJ70" s="2">
        <f t="shared" si="42"/>
        <v>7683346.9199999999</v>
      </c>
      <c r="AK70" s="2">
        <f t="shared" si="43"/>
        <v>7.68334692</v>
      </c>
      <c r="AL70" s="2" t="s">
        <v>133</v>
      </c>
      <c r="AM70" s="2" t="s">
        <v>133</v>
      </c>
      <c r="AN70" s="2" t="s">
        <v>133</v>
      </c>
      <c r="AO70" s="2" t="s">
        <v>133</v>
      </c>
      <c r="AP70" s="2" t="s">
        <v>133</v>
      </c>
      <c r="AQ70" s="2" t="s">
        <v>133</v>
      </c>
      <c r="AR70" s="2" t="s">
        <v>133</v>
      </c>
      <c r="AS70" s="2">
        <v>0</v>
      </c>
      <c r="AT70" s="2" t="s">
        <v>133</v>
      </c>
      <c r="AU70" s="2" t="s">
        <v>133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 t="s">
        <v>138</v>
      </c>
    </row>
    <row r="71" spans="1:99" s="2" customFormat="1" x14ac:dyDescent="0.25">
      <c r="A71" s="2" t="s">
        <v>638</v>
      </c>
      <c r="C71" s="2" t="s">
        <v>442</v>
      </c>
      <c r="D71" s="2">
        <v>1938</v>
      </c>
      <c r="E71" s="2">
        <f t="shared" si="22"/>
        <v>77</v>
      </c>
      <c r="F71" s="2">
        <v>7</v>
      </c>
      <c r="G71" s="2">
        <v>10</v>
      </c>
      <c r="H71" s="2">
        <v>0</v>
      </c>
      <c r="I71" s="2">
        <v>3250</v>
      </c>
      <c r="J71" s="2">
        <v>1070</v>
      </c>
      <c r="K71" s="2">
        <v>3250</v>
      </c>
      <c r="L71" s="2">
        <f t="shared" si="23"/>
        <v>141569675</v>
      </c>
      <c r="M71" s="2">
        <v>459</v>
      </c>
      <c r="N71" s="2">
        <f t="shared" si="24"/>
        <v>19994040</v>
      </c>
      <c r="O71" s="2">
        <f t="shared" si="25"/>
        <v>0.71718750000000009</v>
      </c>
      <c r="P71" s="2">
        <f t="shared" si="26"/>
        <v>1857508.74</v>
      </c>
      <c r="Q71" s="2">
        <f t="shared" si="27"/>
        <v>1.8575087400000001</v>
      </c>
      <c r="R71" s="2">
        <v>17.399999999999999</v>
      </c>
      <c r="S71" s="2">
        <f t="shared" si="28"/>
        <v>45.065825999999994</v>
      </c>
      <c r="T71" s="2">
        <f t="shared" si="29"/>
        <v>11136</v>
      </c>
      <c r="U71" s="2">
        <f t="shared" si="30"/>
        <v>485111999.99999994</v>
      </c>
      <c r="W71" s="2">
        <f t="shared" si="31"/>
        <v>0</v>
      </c>
      <c r="X71" s="2">
        <f t="shared" si="32"/>
        <v>0</v>
      </c>
      <c r="Y71" s="2">
        <f t="shared" si="33"/>
        <v>0</v>
      </c>
      <c r="Z71" s="2">
        <f t="shared" si="34"/>
        <v>7.0805937669425489</v>
      </c>
      <c r="AA71" s="2">
        <f t="shared" si="35"/>
        <v>0</v>
      </c>
      <c r="AB71" s="2">
        <f t="shared" si="36"/>
        <v>3.0345401858325212</v>
      </c>
      <c r="AC71" s="2">
        <v>7</v>
      </c>
      <c r="AD71" s="2">
        <f t="shared" si="37"/>
        <v>1.0115133952775071</v>
      </c>
      <c r="AE71" s="2" t="s">
        <v>133</v>
      </c>
      <c r="AF71" s="2">
        <f t="shared" si="38"/>
        <v>24.261437908496731</v>
      </c>
      <c r="AG71" s="2">
        <f t="shared" si="39"/>
        <v>0.14033462827350662</v>
      </c>
      <c r="AH71" s="2">
        <f t="shared" si="40"/>
        <v>1.4073916696140301</v>
      </c>
      <c r="AI71" s="2">
        <f t="shared" si="41"/>
        <v>46609093</v>
      </c>
      <c r="AJ71" s="2">
        <f t="shared" si="42"/>
        <v>1319823.6000000001</v>
      </c>
      <c r="AK71" s="2">
        <f t="shared" si="43"/>
        <v>1.3198236000000001</v>
      </c>
      <c r="AL71" s="2" t="s">
        <v>133</v>
      </c>
      <c r="AM71" s="2" t="s">
        <v>133</v>
      </c>
      <c r="AN71" s="2" t="s">
        <v>133</v>
      </c>
      <c r="AO71" s="2" t="s">
        <v>133</v>
      </c>
      <c r="AP71" s="2" t="s">
        <v>133</v>
      </c>
      <c r="AQ71" s="2" t="s">
        <v>133</v>
      </c>
      <c r="AR71" s="2" t="s">
        <v>133</v>
      </c>
      <c r="AS71" s="2">
        <v>0</v>
      </c>
      <c r="AT71" s="2" t="s">
        <v>133</v>
      </c>
      <c r="AU71" s="2" t="s">
        <v>133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0</v>
      </c>
      <c r="BI71" s="2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2">
        <v>0</v>
      </c>
      <c r="CU71" s="2" t="s">
        <v>138</v>
      </c>
    </row>
    <row r="72" spans="1:99" s="2" customFormat="1" x14ac:dyDescent="0.25">
      <c r="A72" s="2" t="s">
        <v>639</v>
      </c>
      <c r="B72" s="2" t="s">
        <v>373</v>
      </c>
      <c r="C72" s="2" t="s">
        <v>640</v>
      </c>
      <c r="D72" s="2">
        <v>1930</v>
      </c>
      <c r="E72" s="2">
        <f t="shared" si="22"/>
        <v>85</v>
      </c>
      <c r="F72" s="2">
        <v>30</v>
      </c>
      <c r="G72" s="2">
        <v>40</v>
      </c>
      <c r="H72" s="2">
        <v>10000</v>
      </c>
      <c r="I72" s="2">
        <v>23300</v>
      </c>
      <c r="J72" s="2">
        <v>23090</v>
      </c>
      <c r="K72" s="2">
        <v>23300</v>
      </c>
      <c r="L72" s="2">
        <f t="shared" si="23"/>
        <v>1014945670</v>
      </c>
      <c r="M72" s="2">
        <v>285</v>
      </c>
      <c r="N72" s="2">
        <f t="shared" si="24"/>
        <v>12414600</v>
      </c>
      <c r="O72" s="2">
        <f t="shared" si="25"/>
        <v>0.4453125</v>
      </c>
      <c r="P72" s="2">
        <f t="shared" si="26"/>
        <v>1153355.1000000001</v>
      </c>
      <c r="Q72" s="2">
        <f t="shared" si="27"/>
        <v>1.1533551</v>
      </c>
      <c r="R72" s="2">
        <v>12</v>
      </c>
      <c r="S72" s="2">
        <f t="shared" si="28"/>
        <v>31.079879999999996</v>
      </c>
      <c r="T72" s="2">
        <f t="shared" si="29"/>
        <v>7680</v>
      </c>
      <c r="U72" s="2">
        <f t="shared" si="30"/>
        <v>334560000</v>
      </c>
      <c r="V72" s="2">
        <v>21799.552005000001</v>
      </c>
      <c r="W72" s="2">
        <f t="shared" si="31"/>
        <v>6.6445034511239998</v>
      </c>
      <c r="X72" s="2">
        <f t="shared" si="32"/>
        <v>4.1287043524349709</v>
      </c>
      <c r="Y72" s="2">
        <f t="shared" si="33"/>
        <v>1.7453233633170906</v>
      </c>
      <c r="Z72" s="2">
        <f t="shared" si="34"/>
        <v>81.754198282667176</v>
      </c>
      <c r="AA72" s="2">
        <f t="shared" si="35"/>
        <v>0.23329556686211309</v>
      </c>
      <c r="AB72" s="2">
        <f t="shared" si="36"/>
        <v>8.1754198282667172</v>
      </c>
      <c r="AC72" s="2">
        <v>30</v>
      </c>
      <c r="AD72" s="2">
        <f t="shared" si="37"/>
        <v>2.7251399427555727</v>
      </c>
      <c r="AE72" s="2" t="s">
        <v>133</v>
      </c>
      <c r="AF72" s="2">
        <f t="shared" si="38"/>
        <v>26.94736842105263</v>
      </c>
      <c r="AG72" s="2">
        <f t="shared" si="39"/>
        <v>2.056312648677971</v>
      </c>
      <c r="AH72" s="2">
        <f t="shared" si="40"/>
        <v>4.0495521422641775E-2</v>
      </c>
      <c r="AI72" s="2">
        <f t="shared" si="41"/>
        <v>1005798091</v>
      </c>
      <c r="AJ72" s="2">
        <f t="shared" si="42"/>
        <v>28481053.199999999</v>
      </c>
      <c r="AK72" s="2">
        <f t="shared" si="43"/>
        <v>28.481053199999998</v>
      </c>
      <c r="AL72" s="2" t="s">
        <v>375</v>
      </c>
      <c r="AM72" s="2" t="s">
        <v>133</v>
      </c>
      <c r="AN72" s="2" t="s">
        <v>376</v>
      </c>
      <c r="AO72" s="2" t="s">
        <v>377</v>
      </c>
      <c r="AP72" s="2" t="s">
        <v>378</v>
      </c>
      <c r="AQ72" s="2" t="s">
        <v>379</v>
      </c>
      <c r="AR72" s="2" t="s">
        <v>133</v>
      </c>
      <c r="AS72" s="2">
        <v>1</v>
      </c>
      <c r="AT72" s="2" t="s">
        <v>380</v>
      </c>
      <c r="AU72" s="2" t="s">
        <v>381</v>
      </c>
      <c r="AV72" s="2">
        <v>2</v>
      </c>
      <c r="AW72" s="5">
        <v>7</v>
      </c>
      <c r="AX72" s="5">
        <v>91</v>
      </c>
      <c r="AY72" s="5">
        <v>2</v>
      </c>
      <c r="AZ72" s="5">
        <v>1.9</v>
      </c>
      <c r="BA72" s="5">
        <v>0.4</v>
      </c>
      <c r="BB72" s="2">
        <v>0</v>
      </c>
      <c r="BC72" s="2">
        <v>0</v>
      </c>
      <c r="BD72" s="2">
        <v>0</v>
      </c>
      <c r="BE72" s="2">
        <v>0</v>
      </c>
      <c r="BF72" s="5">
        <v>0.1</v>
      </c>
      <c r="BG72" s="5">
        <v>75.8</v>
      </c>
      <c r="BH72" s="2">
        <v>0</v>
      </c>
      <c r="BI72" s="5">
        <v>2.8</v>
      </c>
      <c r="BJ72" s="5">
        <v>6</v>
      </c>
      <c r="BK72" s="5">
        <v>4.5</v>
      </c>
      <c r="BL72" s="5">
        <v>6.8</v>
      </c>
      <c r="BM72" s="2">
        <v>0</v>
      </c>
      <c r="BN72" s="5">
        <v>1.8</v>
      </c>
      <c r="BO72" s="5">
        <v>2370</v>
      </c>
      <c r="BP72" s="5">
        <v>286</v>
      </c>
      <c r="BQ72" s="5">
        <v>42</v>
      </c>
      <c r="BR72" s="5">
        <v>5</v>
      </c>
      <c r="BS72" s="5">
        <v>0.23</v>
      </c>
      <c r="BT72" s="5">
        <v>0.03</v>
      </c>
      <c r="BU72" s="5">
        <v>2799</v>
      </c>
      <c r="BV72" s="5">
        <v>50</v>
      </c>
      <c r="BW72" s="5">
        <v>0.27</v>
      </c>
      <c r="BX72" s="5">
        <v>8083</v>
      </c>
      <c r="BY72" s="5">
        <v>1209</v>
      </c>
      <c r="BZ72" s="5">
        <v>144</v>
      </c>
      <c r="CA72" s="5">
        <v>22</v>
      </c>
      <c r="CB72" s="5">
        <v>91.47</v>
      </c>
      <c r="CC72" s="5">
        <v>14.86</v>
      </c>
      <c r="CD72" s="5">
        <v>3</v>
      </c>
      <c r="CE72" s="5">
        <v>2</v>
      </c>
      <c r="CF72" s="5">
        <v>12</v>
      </c>
      <c r="CG72" s="5">
        <v>17</v>
      </c>
      <c r="CH72" s="5">
        <v>18</v>
      </c>
      <c r="CI72" s="5">
        <v>50</v>
      </c>
      <c r="CJ72" s="5">
        <v>49</v>
      </c>
      <c r="CK72" s="5">
        <v>4</v>
      </c>
      <c r="CL72" s="5">
        <v>2</v>
      </c>
      <c r="CM72" s="5">
        <v>2</v>
      </c>
      <c r="CN72" s="5">
        <v>2</v>
      </c>
      <c r="CO72" s="5">
        <v>2</v>
      </c>
      <c r="CP72" s="5">
        <v>8</v>
      </c>
      <c r="CQ72" s="5">
        <v>9</v>
      </c>
      <c r="CR72" s="5">
        <v>20</v>
      </c>
      <c r="CS72" s="2">
        <v>0</v>
      </c>
      <c r="CT72" s="2">
        <v>0</v>
      </c>
      <c r="CU72" s="2" t="s">
        <v>138</v>
      </c>
    </row>
    <row r="73" spans="1:99" s="2" customFormat="1" x14ac:dyDescent="0.25">
      <c r="A73" s="2" t="s">
        <v>641</v>
      </c>
      <c r="C73" s="2" t="s">
        <v>642</v>
      </c>
      <c r="D73" s="2">
        <v>1958</v>
      </c>
      <c r="E73" s="2">
        <f t="shared" si="22"/>
        <v>57</v>
      </c>
      <c r="F73" s="2">
        <v>1</v>
      </c>
      <c r="G73" s="2">
        <v>30</v>
      </c>
      <c r="H73" s="2">
        <v>0</v>
      </c>
      <c r="I73" s="2">
        <v>10702</v>
      </c>
      <c r="J73" s="2">
        <v>10451</v>
      </c>
      <c r="K73" s="2">
        <v>10702</v>
      </c>
      <c r="L73" s="2">
        <f t="shared" si="23"/>
        <v>466178049.80000001</v>
      </c>
      <c r="M73" s="2">
        <v>531</v>
      </c>
      <c r="N73" s="2">
        <f t="shared" si="24"/>
        <v>23130360</v>
      </c>
      <c r="O73" s="2">
        <f t="shared" si="25"/>
        <v>0.82968750000000002</v>
      </c>
      <c r="P73" s="2">
        <f t="shared" si="26"/>
        <v>2148882.66</v>
      </c>
      <c r="Q73" s="2">
        <f t="shared" si="27"/>
        <v>2.1488826599999999</v>
      </c>
      <c r="R73" s="2">
        <v>3</v>
      </c>
      <c r="S73" s="2">
        <f t="shared" si="28"/>
        <v>7.7699699999999989</v>
      </c>
      <c r="T73" s="2">
        <f t="shared" si="29"/>
        <v>1920</v>
      </c>
      <c r="U73" s="2">
        <f t="shared" si="30"/>
        <v>83640000</v>
      </c>
      <c r="W73" s="2">
        <f t="shared" si="31"/>
        <v>0</v>
      </c>
      <c r="X73" s="2">
        <f t="shared" si="32"/>
        <v>0</v>
      </c>
      <c r="Y73" s="2">
        <f t="shared" si="33"/>
        <v>0</v>
      </c>
      <c r="Z73" s="2">
        <f t="shared" si="34"/>
        <v>20.154379343858029</v>
      </c>
      <c r="AA73" s="2">
        <f t="shared" si="35"/>
        <v>0</v>
      </c>
      <c r="AB73" s="2">
        <f t="shared" si="36"/>
        <v>60.46313803157409</v>
      </c>
      <c r="AC73" s="2">
        <v>1</v>
      </c>
      <c r="AD73" s="2">
        <f t="shared" si="37"/>
        <v>20.154379343858029</v>
      </c>
      <c r="AE73" s="2" t="s">
        <v>133</v>
      </c>
      <c r="AF73" s="2">
        <f t="shared" si="38"/>
        <v>3.615819209039548</v>
      </c>
      <c r="AG73" s="2">
        <f t="shared" si="39"/>
        <v>0.37138442025672874</v>
      </c>
      <c r="AH73" s="2">
        <f t="shared" si="40"/>
        <v>0.16669506455472641</v>
      </c>
      <c r="AI73" s="2">
        <f t="shared" si="41"/>
        <v>455244514.90000004</v>
      </c>
      <c r="AJ73" s="2">
        <f t="shared" si="42"/>
        <v>12891099.48</v>
      </c>
      <c r="AK73" s="2">
        <f t="shared" si="43"/>
        <v>12.891099480000001</v>
      </c>
      <c r="AL73" s="2" t="s">
        <v>133</v>
      </c>
      <c r="AM73" s="2" t="s">
        <v>133</v>
      </c>
      <c r="AN73" s="2" t="s">
        <v>133</v>
      </c>
      <c r="AO73" s="2" t="s">
        <v>133</v>
      </c>
      <c r="AP73" s="2" t="s">
        <v>133</v>
      </c>
      <c r="AQ73" s="2" t="s">
        <v>133</v>
      </c>
      <c r="AR73" s="2" t="s">
        <v>133</v>
      </c>
      <c r="AS73" s="2">
        <v>0</v>
      </c>
      <c r="AT73" s="2" t="s">
        <v>133</v>
      </c>
      <c r="AU73" s="2" t="s">
        <v>133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0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 t="s">
        <v>138</v>
      </c>
    </row>
    <row r="74" spans="1:99" s="2" customFormat="1" x14ac:dyDescent="0.25">
      <c r="A74" s="2" t="s">
        <v>643</v>
      </c>
      <c r="C74" s="2" t="s">
        <v>644</v>
      </c>
      <c r="D74" s="2">
        <v>1922</v>
      </c>
      <c r="E74" s="2">
        <f t="shared" si="22"/>
        <v>93</v>
      </c>
      <c r="F74" s="2">
        <v>12</v>
      </c>
      <c r="G74" s="2">
        <v>14</v>
      </c>
      <c r="H74" s="2">
        <v>0</v>
      </c>
      <c r="I74" s="2">
        <v>79224</v>
      </c>
      <c r="J74" s="2">
        <v>79224</v>
      </c>
      <c r="K74" s="2">
        <v>79224</v>
      </c>
      <c r="L74" s="2">
        <f t="shared" si="23"/>
        <v>3450989517.5999999</v>
      </c>
      <c r="M74" s="2">
        <v>4560</v>
      </c>
      <c r="N74" s="2">
        <f t="shared" si="24"/>
        <v>198633600</v>
      </c>
      <c r="O74" s="2">
        <f t="shared" si="25"/>
        <v>7.125</v>
      </c>
      <c r="P74" s="2">
        <f t="shared" si="26"/>
        <v>18453681.600000001</v>
      </c>
      <c r="Q74" s="2">
        <f t="shared" si="27"/>
        <v>18.453681599999999</v>
      </c>
      <c r="R74" s="2">
        <v>35.200000000000003</v>
      </c>
      <c r="S74" s="2">
        <f t="shared" si="28"/>
        <v>91.167648</v>
      </c>
      <c r="T74" s="2">
        <f t="shared" si="29"/>
        <v>22528</v>
      </c>
      <c r="U74" s="2">
        <f t="shared" si="30"/>
        <v>981376000.00000012</v>
      </c>
      <c r="V74" s="2">
        <v>185667.96846</v>
      </c>
      <c r="W74" s="2">
        <f t="shared" si="31"/>
        <v>56.591596786608001</v>
      </c>
      <c r="X74" s="2">
        <f t="shared" si="32"/>
        <v>35.164399218513239</v>
      </c>
      <c r="Y74" s="2">
        <f t="shared" si="33"/>
        <v>3.7162534704673469</v>
      </c>
      <c r="Z74" s="2">
        <f t="shared" si="34"/>
        <v>17.373644326035475</v>
      </c>
      <c r="AA74" s="2">
        <f t="shared" si="35"/>
        <v>0.57911267444862113</v>
      </c>
      <c r="AB74" s="2">
        <f t="shared" si="36"/>
        <v>4.3434110815088687</v>
      </c>
      <c r="AC74" s="2">
        <v>12</v>
      </c>
      <c r="AD74" s="2">
        <f t="shared" si="37"/>
        <v>1.4478036938362895</v>
      </c>
      <c r="AE74" s="2">
        <v>5.91E-2</v>
      </c>
      <c r="AF74" s="2">
        <f t="shared" si="38"/>
        <v>4.9403508771929827</v>
      </c>
      <c r="AG74" s="2">
        <f t="shared" si="39"/>
        <v>0.10924712532112633</v>
      </c>
      <c r="AH74" s="2">
        <f t="shared" si="40"/>
        <v>0.18884006657554248</v>
      </c>
      <c r="AI74" s="2">
        <f t="shared" si="41"/>
        <v>3450989517.5999999</v>
      </c>
      <c r="AJ74" s="2">
        <f t="shared" si="42"/>
        <v>97721219.519999996</v>
      </c>
      <c r="AK74" s="2">
        <f t="shared" si="43"/>
        <v>97.721219519999991</v>
      </c>
      <c r="AL74" s="2" t="s">
        <v>317</v>
      </c>
      <c r="AM74" s="2" t="s">
        <v>318</v>
      </c>
      <c r="AN74" s="2" t="s">
        <v>319</v>
      </c>
      <c r="AO74" s="2" t="s">
        <v>320</v>
      </c>
      <c r="AP74" s="2" t="s">
        <v>321</v>
      </c>
      <c r="AQ74" s="2" t="s">
        <v>322</v>
      </c>
      <c r="AR74" s="2" t="s">
        <v>147</v>
      </c>
      <c r="AS74" s="2">
        <v>1</v>
      </c>
      <c r="AT74" s="2" t="s">
        <v>323</v>
      </c>
      <c r="AU74" s="2" t="s">
        <v>324</v>
      </c>
      <c r="AV74" s="2">
        <v>5</v>
      </c>
      <c r="AW74" s="5">
        <v>0</v>
      </c>
      <c r="AX74" s="5">
        <v>100</v>
      </c>
      <c r="AY74" s="2">
        <v>0</v>
      </c>
      <c r="AZ74" s="5">
        <v>12.5</v>
      </c>
      <c r="BA74" s="5">
        <v>0.7</v>
      </c>
      <c r="BB74" s="2">
        <v>0</v>
      </c>
      <c r="BC74" s="2">
        <v>0</v>
      </c>
      <c r="BD74" s="2">
        <v>0</v>
      </c>
      <c r="BE74" s="5">
        <v>0.3</v>
      </c>
      <c r="BF74" s="5">
        <v>0.1</v>
      </c>
      <c r="BG74" s="5">
        <v>0.2</v>
      </c>
      <c r="BH74" s="2">
        <v>0</v>
      </c>
      <c r="BI74" s="5">
        <v>0.5</v>
      </c>
      <c r="BJ74" s="5">
        <v>75.3</v>
      </c>
      <c r="BK74" s="2">
        <v>0</v>
      </c>
      <c r="BL74" s="5">
        <v>10.3</v>
      </c>
      <c r="BM74" s="2">
        <v>0</v>
      </c>
      <c r="BN74" s="2">
        <v>0</v>
      </c>
      <c r="BO74" s="5">
        <v>1527</v>
      </c>
      <c r="BP74" s="5">
        <v>274</v>
      </c>
      <c r="BQ74" s="5">
        <v>12</v>
      </c>
      <c r="BR74" s="5">
        <v>2</v>
      </c>
      <c r="BS74" s="5">
        <v>0.56999999999999995</v>
      </c>
      <c r="BT74" s="5">
        <v>0.1</v>
      </c>
      <c r="BU74" s="5">
        <v>1851</v>
      </c>
      <c r="BV74" s="5">
        <v>14</v>
      </c>
      <c r="BW74" s="5">
        <v>0.69</v>
      </c>
      <c r="BX74" s="5">
        <v>4902</v>
      </c>
      <c r="BY74" s="5">
        <v>2463</v>
      </c>
      <c r="BZ74" s="5">
        <v>37</v>
      </c>
      <c r="CA74" s="5">
        <v>19</v>
      </c>
      <c r="CB74" s="5">
        <v>91.66</v>
      </c>
      <c r="CC74" s="5">
        <v>46.55</v>
      </c>
      <c r="CD74" s="5">
        <v>6</v>
      </c>
      <c r="CE74" s="5">
        <v>1</v>
      </c>
      <c r="CF74" s="5">
        <v>9</v>
      </c>
      <c r="CG74" s="5">
        <v>4</v>
      </c>
      <c r="CH74" s="5">
        <v>30</v>
      </c>
      <c r="CI74" s="2">
        <v>0</v>
      </c>
      <c r="CJ74" s="2">
        <v>0</v>
      </c>
      <c r="CK74" s="2">
        <v>0</v>
      </c>
      <c r="CL74" s="2">
        <v>0</v>
      </c>
      <c r="CM74" s="5">
        <v>1</v>
      </c>
      <c r="CN74" s="2">
        <v>0</v>
      </c>
      <c r="CO74" s="5">
        <v>51</v>
      </c>
      <c r="CP74" s="5">
        <v>91</v>
      </c>
      <c r="CQ74" s="5">
        <v>2</v>
      </c>
      <c r="CR74" s="5">
        <v>3</v>
      </c>
      <c r="CS74" s="5">
        <v>0.24265</v>
      </c>
      <c r="CT74" s="5">
        <v>5.1389999999999998E-2</v>
      </c>
      <c r="CU74" s="2" t="s">
        <v>138</v>
      </c>
    </row>
    <row r="75" spans="1:99" s="2" customFormat="1" x14ac:dyDescent="0.25">
      <c r="A75" s="2" t="s">
        <v>645</v>
      </c>
      <c r="C75" s="2" t="s">
        <v>646</v>
      </c>
      <c r="D75" s="2">
        <v>1931</v>
      </c>
      <c r="E75" s="2">
        <f t="shared" si="22"/>
        <v>84</v>
      </c>
      <c r="F75" s="2">
        <v>22</v>
      </c>
      <c r="G75" s="2">
        <v>35</v>
      </c>
      <c r="H75" s="2">
        <v>0</v>
      </c>
      <c r="I75" s="2">
        <v>46670</v>
      </c>
      <c r="J75" s="2">
        <v>46670</v>
      </c>
      <c r="K75" s="2">
        <v>46670</v>
      </c>
      <c r="L75" s="2">
        <f t="shared" si="23"/>
        <v>2032940533</v>
      </c>
      <c r="M75" s="2">
        <v>1550</v>
      </c>
      <c r="N75" s="2">
        <f t="shared" si="24"/>
        <v>67518000</v>
      </c>
      <c r="O75" s="2">
        <f t="shared" si="25"/>
        <v>2.421875</v>
      </c>
      <c r="P75" s="2">
        <f t="shared" si="26"/>
        <v>6272633</v>
      </c>
      <c r="Q75" s="2">
        <f t="shared" si="27"/>
        <v>6.2726329999999999</v>
      </c>
      <c r="R75" s="2">
        <v>0</v>
      </c>
      <c r="S75" s="2">
        <f t="shared" si="28"/>
        <v>0</v>
      </c>
      <c r="T75" s="2">
        <f t="shared" si="29"/>
        <v>0</v>
      </c>
      <c r="U75" s="2">
        <f t="shared" si="30"/>
        <v>0</v>
      </c>
      <c r="W75" s="2">
        <f t="shared" si="31"/>
        <v>0</v>
      </c>
      <c r="X75" s="2">
        <f t="shared" si="32"/>
        <v>0</v>
      </c>
      <c r="Y75" s="2">
        <f t="shared" si="33"/>
        <v>0</v>
      </c>
      <c r="Z75" s="2">
        <f t="shared" si="34"/>
        <v>30.109608297046712</v>
      </c>
      <c r="AA75" s="2">
        <f t="shared" si="35"/>
        <v>0</v>
      </c>
      <c r="AB75" s="2">
        <f t="shared" si="36"/>
        <v>4.1058556768700063</v>
      </c>
      <c r="AC75" s="2">
        <v>22</v>
      </c>
      <c r="AD75" s="2">
        <f t="shared" si="37"/>
        <v>1.3686185589566688</v>
      </c>
      <c r="AE75" s="2" t="s">
        <v>133</v>
      </c>
      <c r="AF75" s="2">
        <f t="shared" si="38"/>
        <v>0</v>
      </c>
      <c r="AG75" s="2">
        <f t="shared" si="39"/>
        <v>0.32474372617122921</v>
      </c>
      <c r="AH75" s="2">
        <f t="shared" si="40"/>
        <v>0.10896322923968872</v>
      </c>
      <c r="AI75" s="2">
        <f t="shared" si="41"/>
        <v>2032940533</v>
      </c>
      <c r="AJ75" s="2">
        <f t="shared" si="42"/>
        <v>57566511.600000001</v>
      </c>
      <c r="AK75" s="2">
        <f t="shared" si="43"/>
        <v>57.566511599999998</v>
      </c>
      <c r="AL75" s="2" t="s">
        <v>133</v>
      </c>
      <c r="AM75" s="2" t="s">
        <v>133</v>
      </c>
      <c r="AN75" s="2" t="s">
        <v>133</v>
      </c>
      <c r="AO75" s="2" t="s">
        <v>133</v>
      </c>
      <c r="AP75" s="2" t="s">
        <v>133</v>
      </c>
      <c r="AQ75" s="2" t="s">
        <v>133</v>
      </c>
      <c r="AR75" s="2" t="s">
        <v>133</v>
      </c>
      <c r="AS75" s="2">
        <v>0</v>
      </c>
      <c r="AT75" s="2" t="s">
        <v>133</v>
      </c>
      <c r="AU75" s="2" t="s">
        <v>133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0</v>
      </c>
      <c r="CS75" s="2">
        <v>0</v>
      </c>
      <c r="CT75" s="2">
        <v>0</v>
      </c>
      <c r="CU75" s="2" t="s">
        <v>138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2017-01-29T17:06:10Z</dcterms:created>
  <dcterms:modified xsi:type="dcterms:W3CDTF">2017-01-29T17:07:07Z</dcterms:modified>
</cp:coreProperties>
</file>