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NE Reservoirs" sheetId="1" r:id="rId1"/>
    <sheet name="Headi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43" i="1" l="1"/>
  <c r="AJ43" i="1"/>
  <c r="AI43" i="1"/>
  <c r="AH43" i="1"/>
  <c r="X43" i="1"/>
  <c r="Y43" i="1" s="1"/>
  <c r="W43" i="1"/>
  <c r="AA43" i="1" s="1"/>
  <c r="U43" i="1"/>
  <c r="T43" i="1"/>
  <c r="AF43" i="1" s="1"/>
  <c r="S43" i="1"/>
  <c r="Q43" i="1"/>
  <c r="P43" i="1"/>
  <c r="O43" i="1"/>
  <c r="N43" i="1"/>
  <c r="L43" i="1"/>
  <c r="Z43" i="1" s="1"/>
  <c r="AG43" i="1" s="1"/>
  <c r="E43" i="1"/>
  <c r="AJ42" i="1"/>
  <c r="AK42" i="1" s="1"/>
  <c r="AI42" i="1"/>
  <c r="AF42" i="1"/>
  <c r="X42" i="1"/>
  <c r="W42" i="1"/>
  <c r="AA42" i="1" s="1"/>
  <c r="U42" i="1"/>
  <c r="T42" i="1"/>
  <c r="S42" i="1"/>
  <c r="Q42" i="1"/>
  <c r="P42" i="1"/>
  <c r="AH42" i="1" s="1"/>
  <c r="O42" i="1"/>
  <c r="Y42" i="1" s="1"/>
  <c r="N42" i="1"/>
  <c r="L42" i="1"/>
  <c r="Z42" i="1" s="1"/>
  <c r="E42" i="1"/>
  <c r="AK41" i="1"/>
  <c r="AJ41" i="1"/>
  <c r="AI41" i="1"/>
  <c r="AH41" i="1"/>
  <c r="X41" i="1"/>
  <c r="W41" i="1"/>
  <c r="AA41" i="1" s="1"/>
  <c r="U41" i="1"/>
  <c r="T41" i="1"/>
  <c r="AF41" i="1" s="1"/>
  <c r="S41" i="1"/>
  <c r="Q41" i="1"/>
  <c r="P41" i="1"/>
  <c r="O41" i="1"/>
  <c r="Y41" i="1" s="1"/>
  <c r="N41" i="1"/>
  <c r="L41" i="1"/>
  <c r="E41" i="1"/>
  <c r="AK40" i="1"/>
  <c r="AJ40" i="1"/>
  <c r="AI40" i="1"/>
  <c r="AF40" i="1"/>
  <c r="X40" i="1"/>
  <c r="W40" i="1"/>
  <c r="AA40" i="1" s="1"/>
  <c r="U40" i="1"/>
  <c r="T40" i="1"/>
  <c r="S40" i="1"/>
  <c r="Q40" i="1"/>
  <c r="P40" i="1"/>
  <c r="AH40" i="1" s="1"/>
  <c r="O40" i="1"/>
  <c r="Y40" i="1" s="1"/>
  <c r="N40" i="1"/>
  <c r="L40" i="1"/>
  <c r="Z40" i="1" s="1"/>
  <c r="E40" i="1"/>
  <c r="AK39" i="1"/>
  <c r="AJ39" i="1"/>
  <c r="AI39" i="1"/>
  <c r="AH39" i="1"/>
  <c r="X39" i="1"/>
  <c r="W39" i="1"/>
  <c r="AA39" i="1" s="1"/>
  <c r="U39" i="1"/>
  <c r="T39" i="1"/>
  <c r="AF39" i="1" s="1"/>
  <c r="S39" i="1"/>
  <c r="Q39" i="1"/>
  <c r="P39" i="1"/>
  <c r="O39" i="1"/>
  <c r="Y39" i="1" s="1"/>
  <c r="N39" i="1"/>
  <c r="L39" i="1"/>
  <c r="E39" i="1"/>
  <c r="AK38" i="1"/>
  <c r="AJ38" i="1"/>
  <c r="AI38" i="1"/>
  <c r="AF38" i="1"/>
  <c r="X38" i="1"/>
  <c r="W38" i="1"/>
  <c r="AA38" i="1" s="1"/>
  <c r="U38" i="1"/>
  <c r="T38" i="1"/>
  <c r="S38" i="1"/>
  <c r="Q38" i="1"/>
  <c r="P38" i="1"/>
  <c r="AH38" i="1" s="1"/>
  <c r="O38" i="1"/>
  <c r="Y38" i="1" s="1"/>
  <c r="N38" i="1"/>
  <c r="L38" i="1"/>
  <c r="Z38" i="1" s="1"/>
  <c r="E38" i="1"/>
  <c r="AK37" i="1"/>
  <c r="AJ37" i="1"/>
  <c r="AI37" i="1"/>
  <c r="AH37" i="1"/>
  <c r="X37" i="1"/>
  <c r="W37" i="1"/>
  <c r="AA37" i="1" s="1"/>
  <c r="U37" i="1"/>
  <c r="T37" i="1"/>
  <c r="AF37" i="1" s="1"/>
  <c r="S37" i="1"/>
  <c r="Q37" i="1"/>
  <c r="P37" i="1"/>
  <c r="O37" i="1"/>
  <c r="Y37" i="1" s="1"/>
  <c r="N37" i="1"/>
  <c r="L37" i="1"/>
  <c r="E37" i="1"/>
  <c r="AK36" i="1"/>
  <c r="AJ36" i="1"/>
  <c r="AI36" i="1"/>
  <c r="AF36" i="1"/>
  <c r="X36" i="1"/>
  <c r="W36" i="1"/>
  <c r="AA36" i="1" s="1"/>
  <c r="U36" i="1"/>
  <c r="T36" i="1"/>
  <c r="S36" i="1"/>
  <c r="Q36" i="1"/>
  <c r="P36" i="1"/>
  <c r="AH36" i="1" s="1"/>
  <c r="O36" i="1"/>
  <c r="Y36" i="1" s="1"/>
  <c r="N36" i="1"/>
  <c r="L36" i="1"/>
  <c r="Z36" i="1" s="1"/>
  <c r="E36" i="1"/>
  <c r="AK35" i="1"/>
  <c r="AJ35" i="1"/>
  <c r="AI35" i="1"/>
  <c r="AH35" i="1"/>
  <c r="X35" i="1"/>
  <c r="W35" i="1"/>
  <c r="AA35" i="1" s="1"/>
  <c r="U35" i="1"/>
  <c r="T35" i="1"/>
  <c r="AF35" i="1" s="1"/>
  <c r="S35" i="1"/>
  <c r="Q35" i="1"/>
  <c r="P35" i="1"/>
  <c r="O35" i="1"/>
  <c r="Y35" i="1" s="1"/>
  <c r="N35" i="1"/>
  <c r="L35" i="1"/>
  <c r="E35" i="1"/>
  <c r="AK34" i="1"/>
  <c r="AJ34" i="1"/>
  <c r="AI34" i="1"/>
  <c r="AF34" i="1"/>
  <c r="X34" i="1"/>
  <c r="W34" i="1"/>
  <c r="AA34" i="1" s="1"/>
  <c r="U34" i="1"/>
  <c r="T34" i="1"/>
  <c r="S34" i="1"/>
  <c r="Q34" i="1"/>
  <c r="P34" i="1"/>
  <c r="AH34" i="1" s="1"/>
  <c r="O34" i="1"/>
  <c r="Y34" i="1" s="1"/>
  <c r="N34" i="1"/>
  <c r="L34" i="1"/>
  <c r="Z34" i="1" s="1"/>
  <c r="E34" i="1"/>
  <c r="AK33" i="1"/>
  <c r="AJ33" i="1"/>
  <c r="AI33" i="1"/>
  <c r="AH33" i="1"/>
  <c r="X33" i="1"/>
  <c r="W33" i="1"/>
  <c r="AA33" i="1" s="1"/>
  <c r="U33" i="1"/>
  <c r="T33" i="1"/>
  <c r="AF33" i="1" s="1"/>
  <c r="S33" i="1"/>
  <c r="Q33" i="1"/>
  <c r="P33" i="1"/>
  <c r="O33" i="1"/>
  <c r="Y33" i="1" s="1"/>
  <c r="N33" i="1"/>
  <c r="L33" i="1"/>
  <c r="E33" i="1"/>
  <c r="AK32" i="1"/>
  <c r="AJ32" i="1"/>
  <c r="AI32" i="1"/>
  <c r="AF32" i="1"/>
  <c r="X32" i="1"/>
  <c r="W32" i="1"/>
  <c r="AA32" i="1" s="1"/>
  <c r="U32" i="1"/>
  <c r="T32" i="1"/>
  <c r="S32" i="1"/>
  <c r="Q32" i="1"/>
  <c r="P32" i="1"/>
  <c r="AH32" i="1" s="1"/>
  <c r="O32" i="1"/>
  <c r="Y32" i="1" s="1"/>
  <c r="N32" i="1"/>
  <c r="L32" i="1"/>
  <c r="Z32" i="1" s="1"/>
  <c r="E32" i="1"/>
  <c r="AK31" i="1"/>
  <c r="AJ31" i="1"/>
  <c r="AI31" i="1"/>
  <c r="AH31" i="1"/>
  <c r="X31" i="1"/>
  <c r="W31" i="1"/>
  <c r="AA31" i="1" s="1"/>
  <c r="U31" i="1"/>
  <c r="T31" i="1"/>
  <c r="AF31" i="1" s="1"/>
  <c r="S31" i="1"/>
  <c r="Q31" i="1"/>
  <c r="P31" i="1"/>
  <c r="O31" i="1"/>
  <c r="Y31" i="1" s="1"/>
  <c r="N31" i="1"/>
  <c r="L31" i="1"/>
  <c r="E31" i="1"/>
  <c r="AK30" i="1"/>
  <c r="AJ30" i="1"/>
  <c r="AI30" i="1"/>
  <c r="AF30" i="1"/>
  <c r="X30" i="1"/>
  <c r="W30" i="1"/>
  <c r="AA30" i="1" s="1"/>
  <c r="U30" i="1"/>
  <c r="T30" i="1"/>
  <c r="S30" i="1"/>
  <c r="Q30" i="1"/>
  <c r="P30" i="1"/>
  <c r="AH30" i="1" s="1"/>
  <c r="O30" i="1"/>
  <c r="Y30" i="1" s="1"/>
  <c r="N30" i="1"/>
  <c r="L30" i="1"/>
  <c r="Z30" i="1" s="1"/>
  <c r="E30" i="1"/>
  <c r="AK29" i="1"/>
  <c r="AJ29" i="1"/>
  <c r="AI29" i="1"/>
  <c r="AH29" i="1"/>
  <c r="X29" i="1"/>
  <c r="W29" i="1"/>
  <c r="AA29" i="1" s="1"/>
  <c r="U29" i="1"/>
  <c r="T29" i="1"/>
  <c r="AF29" i="1" s="1"/>
  <c r="S29" i="1"/>
  <c r="Q29" i="1"/>
  <c r="P29" i="1"/>
  <c r="O29" i="1"/>
  <c r="Y29" i="1" s="1"/>
  <c r="N29" i="1"/>
  <c r="L29" i="1"/>
  <c r="E29" i="1"/>
  <c r="AK28" i="1"/>
  <c r="AJ28" i="1"/>
  <c r="AI28" i="1"/>
  <c r="AF28" i="1"/>
  <c r="X28" i="1"/>
  <c r="W28" i="1"/>
  <c r="AA28" i="1" s="1"/>
  <c r="U28" i="1"/>
  <c r="T28" i="1"/>
  <c r="S28" i="1"/>
  <c r="Q28" i="1"/>
  <c r="P28" i="1"/>
  <c r="AH28" i="1" s="1"/>
  <c r="O28" i="1"/>
  <c r="Y28" i="1" s="1"/>
  <c r="N28" i="1"/>
  <c r="L28" i="1"/>
  <c r="Z28" i="1" s="1"/>
  <c r="E28" i="1"/>
  <c r="AK27" i="1"/>
  <c r="AJ27" i="1"/>
  <c r="AI27" i="1"/>
  <c r="AH27" i="1"/>
  <c r="X27" i="1"/>
  <c r="W27" i="1"/>
  <c r="AA27" i="1" s="1"/>
  <c r="U27" i="1"/>
  <c r="T27" i="1"/>
  <c r="AF27" i="1" s="1"/>
  <c r="S27" i="1"/>
  <c r="Q27" i="1"/>
  <c r="P27" i="1"/>
  <c r="O27" i="1"/>
  <c r="Y27" i="1" s="1"/>
  <c r="N27" i="1"/>
  <c r="L27" i="1"/>
  <c r="E27" i="1"/>
  <c r="AK26" i="1"/>
  <c r="AJ26" i="1"/>
  <c r="AI26" i="1"/>
  <c r="AF26" i="1"/>
  <c r="X26" i="1"/>
  <c r="W26" i="1"/>
  <c r="AA26" i="1" s="1"/>
  <c r="U26" i="1"/>
  <c r="T26" i="1"/>
  <c r="S26" i="1"/>
  <c r="Q26" i="1"/>
  <c r="P26" i="1"/>
  <c r="AH26" i="1" s="1"/>
  <c r="O26" i="1"/>
  <c r="Y26" i="1" s="1"/>
  <c r="N26" i="1"/>
  <c r="L26" i="1"/>
  <c r="Z26" i="1" s="1"/>
  <c r="E26" i="1"/>
  <c r="AK25" i="1"/>
  <c r="AJ25" i="1"/>
  <c r="AI25" i="1"/>
  <c r="AH25" i="1"/>
  <c r="X25" i="1"/>
  <c r="W25" i="1"/>
  <c r="AA25" i="1" s="1"/>
  <c r="U25" i="1"/>
  <c r="T25" i="1"/>
  <c r="AF25" i="1" s="1"/>
  <c r="S25" i="1"/>
  <c r="Q25" i="1"/>
  <c r="P25" i="1"/>
  <c r="O25" i="1"/>
  <c r="Y25" i="1" s="1"/>
  <c r="N25" i="1"/>
  <c r="L25" i="1"/>
  <c r="E25" i="1"/>
  <c r="AK24" i="1"/>
  <c r="AJ24" i="1"/>
  <c r="AI24" i="1"/>
  <c r="AF24" i="1"/>
  <c r="X24" i="1"/>
  <c r="W24" i="1"/>
  <c r="AA24" i="1" s="1"/>
  <c r="U24" i="1"/>
  <c r="T24" i="1"/>
  <c r="S24" i="1"/>
  <c r="Q24" i="1"/>
  <c r="P24" i="1"/>
  <c r="AH24" i="1" s="1"/>
  <c r="O24" i="1"/>
  <c r="Y24" i="1" s="1"/>
  <c r="N24" i="1"/>
  <c r="L24" i="1"/>
  <c r="Z24" i="1" s="1"/>
  <c r="E24" i="1"/>
  <c r="AK23" i="1"/>
  <c r="AJ23" i="1"/>
  <c r="AI23" i="1"/>
  <c r="AH23" i="1"/>
  <c r="X23" i="1"/>
  <c r="W23" i="1"/>
  <c r="AA23" i="1" s="1"/>
  <c r="U23" i="1"/>
  <c r="T23" i="1"/>
  <c r="AF23" i="1" s="1"/>
  <c r="S23" i="1"/>
  <c r="Q23" i="1"/>
  <c r="P23" i="1"/>
  <c r="O23" i="1"/>
  <c r="Y23" i="1" s="1"/>
  <c r="N23" i="1"/>
  <c r="L23" i="1"/>
  <c r="E23" i="1"/>
  <c r="AK22" i="1"/>
  <c r="AJ22" i="1"/>
  <c r="AI22" i="1"/>
  <c r="AF22" i="1"/>
  <c r="X22" i="1"/>
  <c r="W22" i="1"/>
  <c r="AA22" i="1" s="1"/>
  <c r="U22" i="1"/>
  <c r="T22" i="1"/>
  <c r="S22" i="1"/>
  <c r="Q22" i="1"/>
  <c r="P22" i="1"/>
  <c r="AH22" i="1" s="1"/>
  <c r="O22" i="1"/>
  <c r="Y22" i="1" s="1"/>
  <c r="N22" i="1"/>
  <c r="L22" i="1"/>
  <c r="Z22" i="1" s="1"/>
  <c r="E22" i="1"/>
  <c r="AK21" i="1"/>
  <c r="AJ21" i="1"/>
  <c r="AI21" i="1"/>
  <c r="AH21" i="1"/>
  <c r="X21" i="1"/>
  <c r="W21" i="1"/>
  <c r="AA21" i="1" s="1"/>
  <c r="U21" i="1"/>
  <c r="T21" i="1"/>
  <c r="AF21" i="1" s="1"/>
  <c r="S21" i="1"/>
  <c r="Q21" i="1"/>
  <c r="P21" i="1"/>
  <c r="O21" i="1"/>
  <c r="Y21" i="1" s="1"/>
  <c r="N21" i="1"/>
  <c r="L21" i="1"/>
  <c r="E21" i="1"/>
  <c r="AK20" i="1"/>
  <c r="AJ20" i="1"/>
  <c r="AI20" i="1"/>
  <c r="AF20" i="1"/>
  <c r="X20" i="1"/>
  <c r="W20" i="1"/>
  <c r="AA20" i="1" s="1"/>
  <c r="U20" i="1"/>
  <c r="T20" i="1"/>
  <c r="S20" i="1"/>
  <c r="Q20" i="1"/>
  <c r="P20" i="1"/>
  <c r="AH20" i="1" s="1"/>
  <c r="O20" i="1"/>
  <c r="Y20" i="1" s="1"/>
  <c r="N20" i="1"/>
  <c r="L20" i="1"/>
  <c r="Z20" i="1" s="1"/>
  <c r="E20" i="1"/>
  <c r="AK19" i="1"/>
  <c r="AJ19" i="1"/>
  <c r="AI19" i="1"/>
  <c r="AH19" i="1"/>
  <c r="X19" i="1"/>
  <c r="W19" i="1"/>
  <c r="AA19" i="1" s="1"/>
  <c r="U19" i="1"/>
  <c r="T19" i="1"/>
  <c r="AF19" i="1" s="1"/>
  <c r="S19" i="1"/>
  <c r="Q19" i="1"/>
  <c r="P19" i="1"/>
  <c r="O19" i="1"/>
  <c r="Y19" i="1" s="1"/>
  <c r="N19" i="1"/>
  <c r="L19" i="1"/>
  <c r="E19" i="1"/>
  <c r="AK18" i="1"/>
  <c r="AJ18" i="1"/>
  <c r="AI18" i="1"/>
  <c r="AF18" i="1"/>
  <c r="X18" i="1"/>
  <c r="W18" i="1"/>
  <c r="AA18" i="1" s="1"/>
  <c r="U18" i="1"/>
  <c r="T18" i="1"/>
  <c r="S18" i="1"/>
  <c r="Q18" i="1"/>
  <c r="P18" i="1"/>
  <c r="AH18" i="1" s="1"/>
  <c r="O18" i="1"/>
  <c r="Y18" i="1" s="1"/>
  <c r="N18" i="1"/>
  <c r="L18" i="1"/>
  <c r="Z18" i="1" s="1"/>
  <c r="E18" i="1"/>
  <c r="AK17" i="1"/>
  <c r="AJ17" i="1"/>
  <c r="AI17" i="1"/>
  <c r="AH17" i="1"/>
  <c r="X17" i="1"/>
  <c r="W17" i="1"/>
  <c r="AA17" i="1" s="1"/>
  <c r="U17" i="1"/>
  <c r="T17" i="1"/>
  <c r="AF17" i="1" s="1"/>
  <c r="S17" i="1"/>
  <c r="Q17" i="1"/>
  <c r="P17" i="1"/>
  <c r="O17" i="1"/>
  <c r="Y17" i="1" s="1"/>
  <c r="N17" i="1"/>
  <c r="L17" i="1"/>
  <c r="E17" i="1"/>
  <c r="AK16" i="1"/>
  <c r="AJ16" i="1"/>
  <c r="AI16" i="1"/>
  <c r="AF16" i="1"/>
  <c r="X16" i="1"/>
  <c r="W16" i="1"/>
  <c r="AA16" i="1" s="1"/>
  <c r="U16" i="1"/>
  <c r="T16" i="1"/>
  <c r="S16" i="1"/>
  <c r="Q16" i="1"/>
  <c r="P16" i="1"/>
  <c r="AH16" i="1" s="1"/>
  <c r="O16" i="1"/>
  <c r="Y16" i="1" s="1"/>
  <c r="N16" i="1"/>
  <c r="L16" i="1"/>
  <c r="Z16" i="1" s="1"/>
  <c r="E16" i="1"/>
  <c r="AK15" i="1"/>
  <c r="AJ15" i="1"/>
  <c r="AI15" i="1"/>
  <c r="AH15" i="1"/>
  <c r="X15" i="1"/>
  <c r="W15" i="1"/>
  <c r="AA15" i="1" s="1"/>
  <c r="U15" i="1"/>
  <c r="T15" i="1"/>
  <c r="AF15" i="1" s="1"/>
  <c r="S15" i="1"/>
  <c r="Q15" i="1"/>
  <c r="P15" i="1"/>
  <c r="O15" i="1"/>
  <c r="Y15" i="1" s="1"/>
  <c r="N15" i="1"/>
  <c r="L15" i="1"/>
  <c r="E15" i="1"/>
  <c r="AK14" i="1"/>
  <c r="AJ14" i="1"/>
  <c r="AI14" i="1"/>
  <c r="AF14" i="1"/>
  <c r="X14" i="1"/>
  <c r="W14" i="1"/>
  <c r="AA14" i="1" s="1"/>
  <c r="U14" i="1"/>
  <c r="T14" i="1"/>
  <c r="S14" i="1"/>
  <c r="Q14" i="1"/>
  <c r="P14" i="1"/>
  <c r="AH14" i="1" s="1"/>
  <c r="O14" i="1"/>
  <c r="Y14" i="1" s="1"/>
  <c r="N14" i="1"/>
  <c r="L14" i="1"/>
  <c r="Z14" i="1" s="1"/>
  <c r="E14" i="1"/>
  <c r="AK13" i="1"/>
  <c r="AJ13" i="1"/>
  <c r="AI13" i="1"/>
  <c r="AH13" i="1"/>
  <c r="X13" i="1"/>
  <c r="W13" i="1"/>
  <c r="AA13" i="1" s="1"/>
  <c r="U13" i="1"/>
  <c r="T13" i="1"/>
  <c r="AF13" i="1" s="1"/>
  <c r="S13" i="1"/>
  <c r="Q13" i="1"/>
  <c r="P13" i="1"/>
  <c r="O13" i="1"/>
  <c r="Y13" i="1" s="1"/>
  <c r="N13" i="1"/>
  <c r="L13" i="1"/>
  <c r="E13" i="1"/>
  <c r="AK12" i="1"/>
  <c r="AJ12" i="1"/>
  <c r="AI12" i="1"/>
  <c r="AF12" i="1"/>
  <c r="X12" i="1"/>
  <c r="W12" i="1"/>
  <c r="AA12" i="1" s="1"/>
  <c r="U12" i="1"/>
  <c r="T12" i="1"/>
  <c r="S12" i="1"/>
  <c r="Q12" i="1"/>
  <c r="P12" i="1"/>
  <c r="AH12" i="1" s="1"/>
  <c r="O12" i="1"/>
  <c r="Y12" i="1" s="1"/>
  <c r="N12" i="1"/>
  <c r="L12" i="1"/>
  <c r="Z12" i="1" s="1"/>
  <c r="E12" i="1"/>
  <c r="AK11" i="1"/>
  <c r="AJ11" i="1"/>
  <c r="AI11" i="1"/>
  <c r="AH11" i="1"/>
  <c r="X11" i="1"/>
  <c r="W11" i="1"/>
  <c r="AA11" i="1" s="1"/>
  <c r="U11" i="1"/>
  <c r="T11" i="1"/>
  <c r="AF11" i="1" s="1"/>
  <c r="S11" i="1"/>
  <c r="Q11" i="1"/>
  <c r="P11" i="1"/>
  <c r="O11" i="1"/>
  <c r="Y11" i="1" s="1"/>
  <c r="N11" i="1"/>
  <c r="L11" i="1"/>
  <c r="E11" i="1"/>
  <c r="AK10" i="1"/>
  <c r="AJ10" i="1"/>
  <c r="AI10" i="1"/>
  <c r="AF10" i="1"/>
  <c r="X10" i="1"/>
  <c r="W10" i="1"/>
  <c r="AA10" i="1" s="1"/>
  <c r="U10" i="1"/>
  <c r="T10" i="1"/>
  <c r="S10" i="1"/>
  <c r="Q10" i="1"/>
  <c r="P10" i="1"/>
  <c r="AH10" i="1" s="1"/>
  <c r="O10" i="1"/>
  <c r="Y10" i="1" s="1"/>
  <c r="N10" i="1"/>
  <c r="L10" i="1"/>
  <c r="Z10" i="1" s="1"/>
  <c r="E10" i="1"/>
  <c r="AK9" i="1"/>
  <c r="AJ9" i="1"/>
  <c r="AI9" i="1"/>
  <c r="AH9" i="1"/>
  <c r="X9" i="1"/>
  <c r="W9" i="1"/>
  <c r="AA9" i="1" s="1"/>
  <c r="U9" i="1"/>
  <c r="T9" i="1"/>
  <c r="AF9" i="1" s="1"/>
  <c r="S9" i="1"/>
  <c r="Q9" i="1"/>
  <c r="P9" i="1"/>
  <c r="O9" i="1"/>
  <c r="Y9" i="1" s="1"/>
  <c r="N9" i="1"/>
  <c r="L9" i="1"/>
  <c r="E9" i="1"/>
  <c r="AK8" i="1"/>
  <c r="AJ8" i="1"/>
  <c r="AI8" i="1"/>
  <c r="AF8" i="1"/>
  <c r="X8" i="1"/>
  <c r="W8" i="1"/>
  <c r="AA8" i="1" s="1"/>
  <c r="U8" i="1"/>
  <c r="T8" i="1"/>
  <c r="S8" i="1"/>
  <c r="Q8" i="1"/>
  <c r="P8" i="1"/>
  <c r="AH8" i="1" s="1"/>
  <c r="O8" i="1"/>
  <c r="Y8" i="1" s="1"/>
  <c r="N8" i="1"/>
  <c r="L8" i="1"/>
  <c r="Z8" i="1" s="1"/>
  <c r="E8" i="1"/>
  <c r="AK7" i="1"/>
  <c r="AJ7" i="1"/>
  <c r="AI7" i="1"/>
  <c r="AH7" i="1"/>
  <c r="X7" i="1"/>
  <c r="W7" i="1"/>
  <c r="AA7" i="1" s="1"/>
  <c r="U7" i="1"/>
  <c r="T7" i="1"/>
  <c r="AF7" i="1" s="1"/>
  <c r="S7" i="1"/>
  <c r="Q7" i="1"/>
  <c r="P7" i="1"/>
  <c r="O7" i="1"/>
  <c r="Y7" i="1" s="1"/>
  <c r="N7" i="1"/>
  <c r="L7" i="1"/>
  <c r="E7" i="1"/>
  <c r="AK6" i="1"/>
  <c r="AJ6" i="1"/>
  <c r="AI6" i="1"/>
  <c r="AF6" i="1"/>
  <c r="X6" i="1"/>
  <c r="W6" i="1"/>
  <c r="AA6" i="1" s="1"/>
  <c r="U6" i="1"/>
  <c r="T6" i="1"/>
  <c r="S6" i="1"/>
  <c r="Q6" i="1"/>
  <c r="P6" i="1"/>
  <c r="AH6" i="1" s="1"/>
  <c r="O6" i="1"/>
  <c r="Y6" i="1" s="1"/>
  <c r="N6" i="1"/>
  <c r="L6" i="1"/>
  <c r="Z6" i="1" s="1"/>
  <c r="E6" i="1"/>
  <c r="AK5" i="1"/>
  <c r="AJ5" i="1"/>
  <c r="AI5" i="1"/>
  <c r="AH5" i="1"/>
  <c r="X5" i="1"/>
  <c r="W5" i="1"/>
  <c r="AA5" i="1" s="1"/>
  <c r="U5" i="1"/>
  <c r="T5" i="1"/>
  <c r="AF5" i="1" s="1"/>
  <c r="S5" i="1"/>
  <c r="Q5" i="1"/>
  <c r="P5" i="1"/>
  <c r="O5" i="1"/>
  <c r="Y5" i="1" s="1"/>
  <c r="N5" i="1"/>
  <c r="L5" i="1"/>
  <c r="E5" i="1"/>
  <c r="AK4" i="1"/>
  <c r="AJ4" i="1"/>
  <c r="AI4" i="1"/>
  <c r="AF4" i="1"/>
  <c r="X4" i="1"/>
  <c r="W4" i="1"/>
  <c r="AA4" i="1" s="1"/>
  <c r="U4" i="1"/>
  <c r="T4" i="1"/>
  <c r="S4" i="1"/>
  <c r="Q4" i="1"/>
  <c r="P4" i="1"/>
  <c r="AH4" i="1" s="1"/>
  <c r="O4" i="1"/>
  <c r="Y4" i="1" s="1"/>
  <c r="N4" i="1"/>
  <c r="L4" i="1"/>
  <c r="Z4" i="1" s="1"/>
  <c r="E4" i="1"/>
  <c r="AK3" i="1"/>
  <c r="AJ3" i="1"/>
  <c r="AI3" i="1"/>
  <c r="AH3" i="1"/>
  <c r="X3" i="1"/>
  <c r="W3" i="1"/>
  <c r="AA3" i="1" s="1"/>
  <c r="U3" i="1"/>
  <c r="T3" i="1"/>
  <c r="AF3" i="1" s="1"/>
  <c r="S3" i="1"/>
  <c r="Q3" i="1"/>
  <c r="P3" i="1"/>
  <c r="O3" i="1"/>
  <c r="Y3" i="1" s="1"/>
  <c r="N3" i="1"/>
  <c r="L3" i="1"/>
  <c r="E3" i="1"/>
  <c r="AD6" i="1" l="1"/>
  <c r="AB6" i="1"/>
  <c r="AG6" i="1"/>
  <c r="AD10" i="1"/>
  <c r="AB10" i="1"/>
  <c r="AG10" i="1"/>
  <c r="AD14" i="1"/>
  <c r="AB14" i="1"/>
  <c r="AG14" i="1"/>
  <c r="AD18" i="1"/>
  <c r="AB18" i="1"/>
  <c r="AG18" i="1"/>
  <c r="AD22" i="1"/>
  <c r="AB22" i="1"/>
  <c r="AG22" i="1"/>
  <c r="AD26" i="1"/>
  <c r="AB26" i="1"/>
  <c r="AG26" i="1"/>
  <c r="AD30" i="1"/>
  <c r="AB30" i="1"/>
  <c r="AG30" i="1"/>
  <c r="AD34" i="1"/>
  <c r="AB34" i="1"/>
  <c r="AG34" i="1"/>
  <c r="AD38" i="1"/>
  <c r="AB38" i="1"/>
  <c r="AG38" i="1"/>
  <c r="AD42" i="1"/>
  <c r="AB42" i="1"/>
  <c r="AG42" i="1"/>
  <c r="AD4" i="1"/>
  <c r="AB4" i="1"/>
  <c r="AG4" i="1"/>
  <c r="AD8" i="1"/>
  <c r="AB8" i="1"/>
  <c r="AG8" i="1"/>
  <c r="AD12" i="1"/>
  <c r="AB12" i="1"/>
  <c r="AG12" i="1"/>
  <c r="AD16" i="1"/>
  <c r="AB16" i="1"/>
  <c r="AG16" i="1"/>
  <c r="AD20" i="1"/>
  <c r="AB20" i="1"/>
  <c r="AG20" i="1"/>
  <c r="AD24" i="1"/>
  <c r="AB24" i="1"/>
  <c r="AG24" i="1"/>
  <c r="AD28" i="1"/>
  <c r="AB28" i="1"/>
  <c r="AG28" i="1"/>
  <c r="AD32" i="1"/>
  <c r="AB32" i="1"/>
  <c r="AG32" i="1"/>
  <c r="AD36" i="1"/>
  <c r="AB36" i="1"/>
  <c r="AG36" i="1"/>
  <c r="AD40" i="1"/>
  <c r="AB40" i="1"/>
  <c r="AG40" i="1"/>
  <c r="Z3" i="1"/>
  <c r="Z5" i="1"/>
  <c r="Z7" i="1"/>
  <c r="Z9" i="1"/>
  <c r="Z11" i="1"/>
  <c r="Z13" i="1"/>
  <c r="Z15" i="1"/>
  <c r="Z17" i="1"/>
  <c r="Z19" i="1"/>
  <c r="Z21" i="1"/>
  <c r="Z23" i="1"/>
  <c r="Z25" i="1"/>
  <c r="Z27" i="1"/>
  <c r="Z29" i="1"/>
  <c r="Z31" i="1"/>
  <c r="Z33" i="1"/>
  <c r="Z35" i="1"/>
  <c r="Z37" i="1"/>
  <c r="Z39" i="1"/>
  <c r="Z41" i="1"/>
  <c r="AB43" i="1"/>
  <c r="AD43" i="1"/>
  <c r="AG41" i="1" l="1"/>
  <c r="AD41" i="1"/>
  <c r="AB41" i="1"/>
  <c r="AG33" i="1"/>
  <c r="AD33" i="1"/>
  <c r="AB33" i="1"/>
  <c r="AG25" i="1"/>
  <c r="AD25" i="1"/>
  <c r="AB25" i="1"/>
  <c r="AG17" i="1"/>
  <c r="AD17" i="1"/>
  <c r="AB17" i="1"/>
  <c r="AG9" i="1"/>
  <c r="AD9" i="1"/>
  <c r="AB9" i="1"/>
  <c r="AG39" i="1"/>
  <c r="AD39" i="1"/>
  <c r="AB39" i="1"/>
  <c r="AG31" i="1"/>
  <c r="AD31" i="1"/>
  <c r="AB31" i="1"/>
  <c r="AG23" i="1"/>
  <c r="AD23" i="1"/>
  <c r="AB23" i="1"/>
  <c r="AG15" i="1"/>
  <c r="AD15" i="1"/>
  <c r="AB15" i="1"/>
  <c r="AG7" i="1"/>
  <c r="AD7" i="1"/>
  <c r="AB7" i="1"/>
  <c r="AG37" i="1"/>
  <c r="AD37" i="1"/>
  <c r="AB37" i="1"/>
  <c r="AG29" i="1"/>
  <c r="AD29" i="1"/>
  <c r="AB29" i="1"/>
  <c r="AG21" i="1"/>
  <c r="AD21" i="1"/>
  <c r="AB21" i="1"/>
  <c r="AG13" i="1"/>
  <c r="AD13" i="1"/>
  <c r="AB13" i="1"/>
  <c r="AG5" i="1"/>
  <c r="AD5" i="1"/>
  <c r="AB5" i="1"/>
  <c r="AG35" i="1"/>
  <c r="AD35" i="1"/>
  <c r="AB35" i="1"/>
  <c r="AG27" i="1"/>
  <c r="AD27" i="1"/>
  <c r="AB27" i="1"/>
  <c r="AG19" i="1"/>
  <c r="AD19" i="1"/>
  <c r="AB19" i="1"/>
  <c r="AG11" i="1"/>
  <c r="AD11" i="1"/>
  <c r="AB11" i="1"/>
  <c r="AG3" i="1"/>
  <c r="AD3" i="1"/>
  <c r="AB3" i="1"/>
</calcChain>
</file>

<file path=xl/sharedStrings.xml><?xml version="1.0" encoding="utf-8"?>
<sst xmlns="http://schemas.openxmlformats.org/spreadsheetml/2006/main" count="834" uniqueCount="413">
  <si>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</si>
  <si>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</si>
  <si>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</si>
  <si>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</si>
  <si>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</si>
  <si>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</si>
  <si>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</si>
  <si>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</si>
  <si>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</si>
  <si>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</si>
  <si>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</si>
  <si>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</si>
  <si>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</si>
  <si>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</si>
  <si>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</si>
  <si>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</si>
  <si>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</si>
  <si>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</si>
  <si>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</si>
  <si>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</si>
  <si>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</si>
  <si>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</si>
  <si>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</si>
  <si>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</si>
  <si>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</si>
  <si>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</si>
  <si>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</si>
  <si>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</si>
  <si>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</si>
  <si>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</si>
  <si>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</si>
  <si>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</si>
  <si>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</si>
  <si>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</si>
  <si>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</si>
  <si>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</si>
  <si>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</si>
  <si>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</si>
  <si>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</si>
  <si>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</si>
  <si>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</si>
  <si>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</si>
  <si>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</si>
  <si>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</si>
  <si>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</si>
  <si>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</si>
  <si>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</si>
  <si>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</si>
  <si>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</si>
  <si>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</si>
  <si>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</si>
  <si>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</si>
  <si>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</si>
  <si>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</si>
  <si>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</si>
  <si>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</si>
  <si>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</si>
  <si>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</si>
  <si>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</si>
  <si>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</si>
  <si>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</si>
  <si>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</si>
  <si>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</si>
  <si>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</si>
  <si>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</si>
  <si>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</si>
  <si>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</si>
  <si>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</si>
  <si>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</si>
  <si>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</si>
  <si>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</si>
  <si>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</si>
  <si>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</si>
  <si>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</si>
  <si>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</si>
  <si>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</si>
  <si>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</si>
  <si>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</si>
  <si>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</si>
  <si>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</si>
  <si>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</si>
  <si>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</si>
  <si>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</si>
  <si>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</si>
  <si>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</si>
  <si>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</si>
  <si>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</si>
  <si>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</si>
  <si>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</si>
  <si>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</si>
  <si>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</si>
  <si>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</si>
  <si>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</si>
  <si>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</si>
  <si>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</si>
  <si>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</si>
  <si>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</si>
  <si>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</si>
  <si>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</si>
  <si>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</si>
  <si>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</si>
  <si>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</si>
  <si>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</si>
  <si>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</si>
  <si>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</si>
  <si>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</si>
  <si>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</si>
  <si>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</si>
  <si>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</si>
  <si>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</si>
  <si>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</si>
  <si>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</si>
  <si>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</si>
  <si>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</si>
  <si>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</si>
  <si>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</si>
  <si>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</si>
  <si>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</si>
  <si>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</si>
  <si>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</si>
  <si>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</si>
  <si>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</si>
  <si>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</si>
  <si>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</si>
  <si>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</si>
  <si>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</si>
  <si>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</si>
  <si>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</si>
  <si>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</si>
  <si>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</si>
  <si>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</si>
  <si>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BEAVER LAKE DAM</t>
  </si>
  <si>
    <t>NE00102</t>
  </si>
  <si>
    <t>ND</t>
  </si>
  <si>
    <t>1.203</t>
  </si>
  <si>
    <t>Beaver Lake</t>
  </si>
  <si>
    <t>10240001000646</t>
  </si>
  <si>
    <t>Surface area from NID</t>
  </si>
  <si>
    <t>SPENCER DAM</t>
  </si>
  <si>
    <t>NE00628</t>
  </si>
  <si>
    <t>1.767</t>
  </si>
  <si>
    <t>1504</t>
  </si>
  <si>
    <t>Northern Nebraska Plant Reservoir Number 1</t>
  </si>
  <si>
    <t>10150007010430</t>
  </si>
  <si>
    <t>27459</t>
  </si>
  <si>
    <t>10150007</t>
  </si>
  <si>
    <t>1.44</t>
  </si>
  <si>
    <t>10150007007</t>
  </si>
  <si>
    <t>28321</t>
  </si>
  <si>
    <t>BIG SANDY CREEK 20-6-7</t>
  </si>
  <si>
    <t>NE00703</t>
  </si>
  <si>
    <t>OLIVER DAM</t>
  </si>
  <si>
    <t>NE00749</t>
  </si>
  <si>
    <t>SMITH LAKE DAM</t>
  </si>
  <si>
    <t>NE00783</t>
  </si>
  <si>
    <t>WHITNEY DAM NO 1</t>
  </si>
  <si>
    <t>NE00800</t>
  </si>
  <si>
    <t>3.728</t>
  </si>
  <si>
    <t>3482</t>
  </si>
  <si>
    <t>Whitney Lake</t>
  </si>
  <si>
    <t>10140201004349</t>
  </si>
  <si>
    <t>C MIDWAY DAM CANAL MI 48.3</t>
  </si>
  <si>
    <t>ED 48.3  SS 48.2</t>
  </si>
  <si>
    <t>NE01031</t>
  </si>
  <si>
    <t>JEFFREY DAM CANAL MI 22.8</t>
  </si>
  <si>
    <t>ED 22.8</t>
  </si>
  <si>
    <t>NE01036</t>
  </si>
  <si>
    <t>2.449</t>
  </si>
  <si>
    <t>Jeffrey Reservoir</t>
  </si>
  <si>
    <t>10200101005158</t>
  </si>
  <si>
    <t>UPPER DIVERSION DAM</t>
  </si>
  <si>
    <t>SS 5.7</t>
  </si>
  <si>
    <t>NE01047</t>
  </si>
  <si>
    <t>SUTHERLAND</t>
  </si>
  <si>
    <t>NE01051</t>
  </si>
  <si>
    <t>11.963</t>
  </si>
  <si>
    <t>Sutherland Reservoir</t>
  </si>
  <si>
    <t>10190018001810</t>
  </si>
  <si>
    <t>MALONEY</t>
  </si>
  <si>
    <t>NE01052</t>
  </si>
  <si>
    <t>6.415</t>
  </si>
  <si>
    <t>Lake Maloney</t>
  </si>
  <si>
    <t>10190018001849</t>
  </si>
  <si>
    <t>L BABCOCK &amp; L NORTH</t>
  </si>
  <si>
    <t>NE01053</t>
  </si>
  <si>
    <t>3.422</t>
  </si>
  <si>
    <t>Lake Babcock</t>
  </si>
  <si>
    <t>10200201003263</t>
  </si>
  <si>
    <t>WAGON TRAIN DAM-SALT CREEK SITE 8</t>
  </si>
  <si>
    <t>WAGON TRAIN LAKE</t>
  </si>
  <si>
    <t>NE01056</t>
  </si>
  <si>
    <t>1.21</t>
  </si>
  <si>
    <t>Wagon Train Lake</t>
  </si>
  <si>
    <t>10200203001619</t>
  </si>
  <si>
    <t>PAWNEE DAM- SALT CREEK SITE 14</t>
  </si>
  <si>
    <t>PAWNEE LAKE</t>
  </si>
  <si>
    <t>NE01057</t>
  </si>
  <si>
    <t>2.509</t>
  </si>
  <si>
    <t>Pawnee Lake</t>
  </si>
  <si>
    <t>10200203006471</t>
  </si>
  <si>
    <t>23205</t>
  </si>
  <si>
    <t>10200203</t>
  </si>
  <si>
    <t>0.41</t>
  </si>
  <si>
    <t>10200203034</t>
  </si>
  <si>
    <t>24028</t>
  </si>
  <si>
    <t>YANKEE HILL DAM-SALT CREEK SITE 10</t>
  </si>
  <si>
    <t>YANKEE HILL LAKE</t>
  </si>
  <si>
    <t>NE01058</t>
  </si>
  <si>
    <t>TWIN LAKES DAM-SALT CREEK SITE 13</t>
  </si>
  <si>
    <t>TWIN LAKES</t>
  </si>
  <si>
    <t>NE01060</t>
  </si>
  <si>
    <t>BRANCHED OAK DAM-SALT CREEK SITE 18</t>
  </si>
  <si>
    <t>BRANCHED OAK LAKE</t>
  </si>
  <si>
    <t>NE01063</t>
  </si>
  <si>
    <t>7.109</t>
  </si>
  <si>
    <t>Branched Oak Lake</t>
  </si>
  <si>
    <t>10200203001539</t>
  </si>
  <si>
    <t>23200</t>
  </si>
  <si>
    <t>0.42</t>
  </si>
  <si>
    <t>10200203029</t>
  </si>
  <si>
    <t>24023</t>
  </si>
  <si>
    <t>BLUESTEM DAM-SALT CREEK SITE 4</t>
  </si>
  <si>
    <t>BLUESTEM LAKE</t>
  </si>
  <si>
    <t>NE01064</t>
  </si>
  <si>
    <t>1.038</t>
  </si>
  <si>
    <t>Bluestem Lake</t>
  </si>
  <si>
    <t>10200203001617</t>
  </si>
  <si>
    <t>HARLAN COUNTY DAM</t>
  </si>
  <si>
    <t>HARLAN COUNTY LAKE</t>
  </si>
  <si>
    <t>NE01066</t>
  </si>
  <si>
    <t>51.888</t>
  </si>
  <si>
    <t>Harlan County Lake</t>
  </si>
  <si>
    <t>10250009001596</t>
  </si>
  <si>
    <t>25767</t>
  </si>
  <si>
    <t>10250016</t>
  </si>
  <si>
    <t>0.77</t>
  </si>
  <si>
    <t>10250016037</t>
  </si>
  <si>
    <t>26621</t>
  </si>
  <si>
    <t>BOX BUTTE</t>
  </si>
  <si>
    <t>NE01069</t>
  </si>
  <si>
    <t>5.111</t>
  </si>
  <si>
    <t>Box Butte Reservoir</t>
  </si>
  <si>
    <t>10150002000476</t>
  </si>
  <si>
    <t>28369</t>
  </si>
  <si>
    <t>10150003</t>
  </si>
  <si>
    <t>0.39</t>
  </si>
  <si>
    <t>10150003033</t>
  </si>
  <si>
    <t>29238</t>
  </si>
  <si>
    <t>ENDERS</t>
  </si>
  <si>
    <t>NE01070</t>
  </si>
  <si>
    <t>4.834</t>
  </si>
  <si>
    <t>Enders Reservoir</t>
  </si>
  <si>
    <t>10250005000593</t>
  </si>
  <si>
    <t>25754</t>
  </si>
  <si>
    <t>10250005</t>
  </si>
  <si>
    <t>0.56</t>
  </si>
  <si>
    <t>10250005003</t>
  </si>
  <si>
    <t>26605</t>
  </si>
  <si>
    <t>LAKE ALICE NO. 1</t>
  </si>
  <si>
    <t>NE01071</t>
  </si>
  <si>
    <t>2.518</t>
  </si>
  <si>
    <t>Lake Alice</t>
  </si>
  <si>
    <t>10180009003994</t>
  </si>
  <si>
    <t>MEDICINE CREEK</t>
  </si>
  <si>
    <t>NE01073</t>
  </si>
  <si>
    <t>6.987</t>
  </si>
  <si>
    <t>Harry Strunk Lake</t>
  </si>
  <si>
    <t>10250008000856</t>
  </si>
  <si>
    <t>25760</t>
  </si>
  <si>
    <t>10250008</t>
  </si>
  <si>
    <t>0.5</t>
  </si>
  <si>
    <t>10250008008</t>
  </si>
  <si>
    <t>26611</t>
  </si>
  <si>
    <t>MERRITT</t>
  </si>
  <si>
    <t>NE01074</t>
  </si>
  <si>
    <t>10.296</t>
  </si>
  <si>
    <t>Merritt Reservoir</t>
  </si>
  <si>
    <t>10150005000556</t>
  </si>
  <si>
    <t>28364</t>
  </si>
  <si>
    <t>10150005</t>
  </si>
  <si>
    <t>0.76</t>
  </si>
  <si>
    <t>10150005016</t>
  </si>
  <si>
    <t>29233</t>
  </si>
  <si>
    <t>MINATARE</t>
  </si>
  <si>
    <t>NE01075</t>
  </si>
  <si>
    <t>5.648</t>
  </si>
  <si>
    <t>Lake Minatare</t>
  </si>
  <si>
    <t>10180009004099</t>
  </si>
  <si>
    <t>RED WILLOW</t>
  </si>
  <si>
    <t>NE01076</t>
  </si>
  <si>
    <t>6.056</t>
  </si>
  <si>
    <t>Hugh Butler Lake</t>
  </si>
  <si>
    <t>10250007000453</t>
  </si>
  <si>
    <t>25757</t>
  </si>
  <si>
    <t>10250007</t>
  </si>
  <si>
    <t>0.32</t>
  </si>
  <si>
    <t>10250007003</t>
  </si>
  <si>
    <t>26610</t>
  </si>
  <si>
    <t>SHERMAN DAM</t>
  </si>
  <si>
    <t>NE01077</t>
  </si>
  <si>
    <t>9.852</t>
  </si>
  <si>
    <t>Sherman Reservoir</t>
  </si>
  <si>
    <t>10210003002853</t>
  </si>
  <si>
    <t>23230</t>
  </si>
  <si>
    <t>10210003</t>
  </si>
  <si>
    <t>0.28</t>
  </si>
  <si>
    <t>10210003004</t>
  </si>
  <si>
    <t>24054</t>
  </si>
  <si>
    <t>TRENTON</t>
  </si>
  <si>
    <t>NE01078</t>
  </si>
  <si>
    <t>18.863</t>
  </si>
  <si>
    <t>Swanson Lake</t>
  </si>
  <si>
    <t>10250004001804</t>
  </si>
  <si>
    <t>25740</t>
  </si>
  <si>
    <t>10250004</t>
  </si>
  <si>
    <t>0.46</t>
  </si>
  <si>
    <t>10250004032</t>
  </si>
  <si>
    <t>26591</t>
  </si>
  <si>
    <t>PAPILLION CREEK SITE 11</t>
  </si>
  <si>
    <t>GLENN CUNNINGHAM LAKE</t>
  </si>
  <si>
    <t>NE01518</t>
  </si>
  <si>
    <t>1.466</t>
  </si>
  <si>
    <t>Glenn Cunningham Lake</t>
  </si>
  <si>
    <t>10230006001242</t>
  </si>
  <si>
    <t>23656</t>
  </si>
  <si>
    <t>10230006</t>
  </si>
  <si>
    <t>0.38</t>
  </si>
  <si>
    <t>10230006023</t>
  </si>
  <si>
    <t>24487</t>
  </si>
  <si>
    <t>ELWOOD DAM</t>
  </si>
  <si>
    <t>NE01680</t>
  </si>
  <si>
    <t>3.958</t>
  </si>
  <si>
    <t>Elwood Reservoir</t>
  </si>
  <si>
    <t>10200101005303</t>
  </si>
  <si>
    <t>WILLOW CREEK DAM</t>
  </si>
  <si>
    <t>NE02134</t>
  </si>
  <si>
    <t>3.408</t>
  </si>
  <si>
    <t>Willow Creek Lake</t>
  </si>
  <si>
    <t>10220002000712</t>
  </si>
  <si>
    <t>23406</t>
  </si>
  <si>
    <t>10220002</t>
  </si>
  <si>
    <t>0.44</t>
  </si>
  <si>
    <t>10220002011</t>
  </si>
  <si>
    <t>24233</t>
  </si>
  <si>
    <t>PAPILLION CREEK &amp; TRIB. SITE 18</t>
  </si>
  <si>
    <t>LAKE ZORINSKY</t>
  </si>
  <si>
    <t>NE02185</t>
  </si>
  <si>
    <t>CALAMUS DAM</t>
  </si>
  <si>
    <t>NE02287</t>
  </si>
  <si>
    <t>20.362</t>
  </si>
  <si>
    <t>Calamus Reservoir</t>
  </si>
  <si>
    <t>10210008002746</t>
  </si>
  <si>
    <t>23318</t>
  </si>
  <si>
    <t>10210008</t>
  </si>
  <si>
    <t>1.23</t>
  </si>
  <si>
    <t>10210008001</t>
  </si>
  <si>
    <t>24142</t>
  </si>
  <si>
    <t>BENNINGTON LAKE DAM 6</t>
  </si>
  <si>
    <t>NE02585</t>
  </si>
  <si>
    <t>1.04</t>
  </si>
  <si>
    <t>10230006004053</t>
  </si>
  <si>
    <t>23657</t>
  </si>
  <si>
    <t>10230006024</t>
  </si>
  <si>
    <t>24488</t>
  </si>
  <si>
    <t>MUD LAKE WETLAND NORTH DAM</t>
  </si>
  <si>
    <t>NE02611</t>
  </si>
  <si>
    <t>MERRITT RESERVOIR</t>
  </si>
  <si>
    <t>NE82401</t>
  </si>
  <si>
    <t>Surface area from NHD</t>
  </si>
  <si>
    <t>DAVIS CREEK</t>
  </si>
  <si>
    <t>NE82901</t>
  </si>
  <si>
    <t>1.518</t>
  </si>
  <si>
    <t>Davis Creek Reservoir</t>
  </si>
  <si>
    <t>10210007005176</t>
  </si>
  <si>
    <t>ENDERS DIKE</t>
  </si>
  <si>
    <t>NE82902</t>
  </si>
  <si>
    <t>VIRGINIA SMITH</t>
  </si>
  <si>
    <t>NE82904</t>
  </si>
  <si>
    <t>LAKE NORTH</t>
  </si>
  <si>
    <t>NE83003</t>
  </si>
  <si>
    <t>KEYSTONE DIVERSION</t>
  </si>
  <si>
    <t>NE83027</t>
  </si>
  <si>
    <t>Dam_name</t>
  </si>
  <si>
    <t>Other_dam_name</t>
  </si>
  <si>
    <t>Year_Cdompleted</t>
  </si>
  <si>
    <t>Reservoir_Age_Normalized</t>
  </si>
  <si>
    <t>Max_Discharge</t>
  </si>
  <si>
    <t>Max_Storage</t>
  </si>
  <si>
    <t>Max_Storage(ML)</t>
  </si>
  <si>
    <t>Max_Storage(ML)_logtrans</t>
  </si>
  <si>
    <t>Max_Storage(ML)_logtrans_standardized</t>
  </si>
  <si>
    <t>NID_Storage (cubic_feet)</t>
  </si>
  <si>
    <t>Surface_Area_(Sq.ft.)</t>
  </si>
  <si>
    <t>Surface_Area_(Sq.Mi.)</t>
  </si>
  <si>
    <t>Surface_Area_(Sq.meters)</t>
  </si>
  <si>
    <t>Surface_Area_(Sq. Kilometers)</t>
  </si>
  <si>
    <t>Drainage_Area_(Sq. Mi.)</t>
  </si>
  <si>
    <t>Drainage_Area_(Sq. km)</t>
  </si>
  <si>
    <t>Drainage_Area_(Acres)</t>
  </si>
  <si>
    <t>Drainage_Area_(Sq._ft.)</t>
  </si>
  <si>
    <t>Shoreline_Surface_Area_Ratio</t>
  </si>
  <si>
    <t>Shoreline_Surface_Area_Ratio_log_transformed</t>
  </si>
  <si>
    <t>Shoreline_Surface_Area_Ratio_log_transformed_standardized</t>
  </si>
  <si>
    <t>Reservoir_Perimeter (ft)</t>
  </si>
  <si>
    <t>Reservoir_Perimeter (miles)</t>
  </si>
  <si>
    <t>Lake_Volume_(cu._ft)</t>
  </si>
  <si>
    <t>Lake_Volume_(cu._meters)</t>
  </si>
  <si>
    <t>Lake_Volume_(cu._meters) in 10^6 m^3</t>
  </si>
  <si>
    <t>RFHP SPARROW_NIDID</t>
  </si>
  <si>
    <t>Permanent_ID</t>
  </si>
  <si>
    <t>E2RF1_ID</t>
  </si>
  <si>
    <t>Pasture_Normalized</t>
  </si>
  <si>
    <t>NIDStateFederal_USACE_DamsSurface_area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</si>
</sst>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3"/>
  <sheetViews>
    <sheetView tabSelected="1" workbookViewId="0">
      <selection activeCell="B3" sqref="B3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1973</v>
      </c>
      <c r="E3" s="2">
        <f t="shared" ref="E3:E43" si="0">2015-D3</f>
        <v>42</v>
      </c>
      <c r="F3" s="2">
        <v>96</v>
      </c>
      <c r="G3" s="2">
        <v>108</v>
      </c>
      <c r="H3" s="2">
        <v>120</v>
      </c>
      <c r="I3" s="2">
        <v>12760</v>
      </c>
      <c r="J3" s="2">
        <v>8534</v>
      </c>
      <c r="K3" s="2">
        <v>12760</v>
      </c>
      <c r="L3" s="2">
        <f t="shared" ref="L3:L43" si="1">K3*43559.9</f>
        <v>555824324</v>
      </c>
      <c r="M3" s="2">
        <v>306</v>
      </c>
      <c r="N3" s="2">
        <f t="shared" ref="N3:N43" si="2">M3*43560</f>
        <v>13329360</v>
      </c>
      <c r="O3" s="2">
        <f t="shared" ref="O3:O43" si="3">M3*0.0015625</f>
        <v>0.47812500000000002</v>
      </c>
      <c r="P3" s="2">
        <f t="shared" ref="P3:P43" si="4">M3*4046.86</f>
        <v>1238339.1600000001</v>
      </c>
      <c r="Q3" s="2">
        <f t="shared" ref="Q3:Q43" si="5">M3*0.00404686</f>
        <v>1.23833916</v>
      </c>
      <c r="R3" s="2">
        <v>11.2</v>
      </c>
      <c r="S3" s="2">
        <f t="shared" ref="S3:S43" si="6">R3*2.58999</f>
        <v>29.007887999999994</v>
      </c>
      <c r="T3" s="2">
        <f t="shared" ref="T3:T43" si="7">R3*640</f>
        <v>7168</v>
      </c>
      <c r="U3" s="2">
        <f t="shared" ref="U3:U43" si="8">R3*27880000</f>
        <v>312256000</v>
      </c>
      <c r="V3" s="2">
        <v>52185.070883</v>
      </c>
      <c r="W3" s="2">
        <f t="shared" ref="W3:W43" si="9">V3*0.0003048</f>
        <v>15.906009605138399</v>
      </c>
      <c r="X3" s="2">
        <f t="shared" ref="X3:X43" si="10">V3*0.000189394</f>
        <v>9.883539314814902</v>
      </c>
      <c r="Y3" s="2">
        <f t="shared" ref="Y3:Y43" si="11">X3/(2*(SQRT(3.1416*O3)))</f>
        <v>4.0321467335442236</v>
      </c>
      <c r="Z3" s="2">
        <f t="shared" ref="Z3:Z43" si="12">L3/N3</f>
        <v>41.699250676701659</v>
      </c>
      <c r="AA3" s="2">
        <f t="shared" ref="AA3:AA43" si="13">W3/AK3</f>
        <v>1.5110418394387402</v>
      </c>
      <c r="AB3" s="2">
        <f t="shared" ref="AB3:AB43" si="14">3*Z3/AC3</f>
        <v>1.3031015836469269</v>
      </c>
      <c r="AC3" s="2">
        <v>96</v>
      </c>
      <c r="AD3" s="2">
        <f t="shared" ref="AD3:AD43" si="15">Z3/AC3</f>
        <v>0.4343671945489756</v>
      </c>
      <c r="AE3" s="2" t="s">
        <v>133</v>
      </c>
      <c r="AF3" s="2">
        <f t="shared" ref="AF3:AF43" si="16">T3/M3</f>
        <v>23.424836601307188</v>
      </c>
      <c r="AG3" s="2">
        <f t="shared" ref="AG3:AG43" si="17">50*Z3*SQRT(3.1416)*(SQRT(N3))^-1</f>
        <v>1.0122063338928466</v>
      </c>
      <c r="AH3" s="2">
        <f t="shared" ref="AH3:AH43" si="18">P3/AJ3</f>
        <v>0.11763995676017597</v>
      </c>
      <c r="AI3" s="2">
        <f t="shared" ref="AI3:AI43" si="19">J3*43559.9</f>
        <v>371740186.60000002</v>
      </c>
      <c r="AJ3" s="2">
        <f t="shared" ref="AJ3:AJ43" si="20">J3*1233.48</f>
        <v>10526518.32</v>
      </c>
      <c r="AK3" s="2">
        <f t="shared" ref="AK3:AK43" si="21">AJ3/10^6</f>
        <v>10.526518320000001</v>
      </c>
      <c r="AL3" s="2" t="s">
        <v>134</v>
      </c>
      <c r="AM3" s="2" t="s">
        <v>133</v>
      </c>
      <c r="AN3" s="2" t="s">
        <v>135</v>
      </c>
      <c r="AO3" s="2" t="s">
        <v>136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137</v>
      </c>
    </row>
    <row r="4" spans="1:99" s="2" customFormat="1" x14ac:dyDescent="0.25">
      <c r="A4" s="2" t="s">
        <v>138</v>
      </c>
      <c r="C4" s="2" t="s">
        <v>139</v>
      </c>
      <c r="D4" s="2">
        <v>1927</v>
      </c>
      <c r="E4" s="2">
        <f t="shared" si="0"/>
        <v>88</v>
      </c>
      <c r="F4" s="2">
        <v>26</v>
      </c>
      <c r="G4" s="2">
        <v>45</v>
      </c>
      <c r="H4" s="2">
        <v>20000</v>
      </c>
      <c r="I4" s="2">
        <v>16487</v>
      </c>
      <c r="J4" s="2">
        <v>5306</v>
      </c>
      <c r="K4" s="2">
        <v>16487</v>
      </c>
      <c r="L4" s="2">
        <f t="shared" si="1"/>
        <v>718172071.30000007</v>
      </c>
      <c r="M4" s="2">
        <v>864</v>
      </c>
      <c r="N4" s="2">
        <f t="shared" si="2"/>
        <v>37635840</v>
      </c>
      <c r="O4" s="2">
        <f t="shared" si="3"/>
        <v>1.35</v>
      </c>
      <c r="P4" s="2">
        <f t="shared" si="4"/>
        <v>3496487.04</v>
      </c>
      <c r="Q4" s="2">
        <f t="shared" si="5"/>
        <v>3.4964870400000003</v>
      </c>
      <c r="R4" s="2">
        <v>11070</v>
      </c>
      <c r="S4" s="2">
        <f t="shared" si="6"/>
        <v>28671.189299999998</v>
      </c>
      <c r="T4" s="2">
        <f t="shared" si="7"/>
        <v>7084800</v>
      </c>
      <c r="U4" s="2">
        <f t="shared" si="8"/>
        <v>308631600000</v>
      </c>
      <c r="V4" s="2">
        <v>36089.736846</v>
      </c>
      <c r="W4" s="2">
        <f t="shared" si="9"/>
        <v>11.0001517906608</v>
      </c>
      <c r="X4" s="2">
        <f t="shared" si="10"/>
        <v>6.8351796202113242</v>
      </c>
      <c r="Y4" s="2">
        <f t="shared" si="11"/>
        <v>1.6595013412113155</v>
      </c>
      <c r="Z4" s="2">
        <f t="shared" si="12"/>
        <v>19.082132119277798</v>
      </c>
      <c r="AA4" s="2">
        <f t="shared" si="13"/>
        <v>1.6807352950832348</v>
      </c>
      <c r="AB4" s="2">
        <f t="shared" si="14"/>
        <v>2.2017844753012841</v>
      </c>
      <c r="AC4" s="2">
        <v>26</v>
      </c>
      <c r="AD4" s="2">
        <f t="shared" si="15"/>
        <v>0.73392815843376147</v>
      </c>
      <c r="AE4" s="2">
        <v>1418.86</v>
      </c>
      <c r="AF4" s="2">
        <f t="shared" si="16"/>
        <v>8200</v>
      </c>
      <c r="AG4" s="2">
        <f t="shared" si="17"/>
        <v>0.27565859618565108</v>
      </c>
      <c r="AH4" s="2">
        <f t="shared" si="18"/>
        <v>0.53423528045480584</v>
      </c>
      <c r="AI4" s="2">
        <f t="shared" si="19"/>
        <v>231128829.40000001</v>
      </c>
      <c r="AJ4" s="2">
        <f t="shared" si="20"/>
        <v>6544844.8799999999</v>
      </c>
      <c r="AK4" s="2">
        <f t="shared" si="21"/>
        <v>6.5448448800000003</v>
      </c>
      <c r="AL4" s="2" t="s">
        <v>140</v>
      </c>
      <c r="AM4" s="2" t="s">
        <v>141</v>
      </c>
      <c r="AN4" s="2" t="s">
        <v>142</v>
      </c>
      <c r="AO4" s="2" t="s">
        <v>143</v>
      </c>
      <c r="AP4" s="2" t="s">
        <v>144</v>
      </c>
      <c r="AQ4" s="2" t="s">
        <v>145</v>
      </c>
      <c r="AR4" s="2" t="s">
        <v>146</v>
      </c>
      <c r="AS4" s="2">
        <v>4</v>
      </c>
      <c r="AT4" s="2" t="s">
        <v>147</v>
      </c>
      <c r="AU4" s="2" t="s">
        <v>148</v>
      </c>
      <c r="AV4" s="2">
        <v>5</v>
      </c>
      <c r="AW4" s="5">
        <v>76</v>
      </c>
      <c r="AX4" s="5">
        <v>22</v>
      </c>
      <c r="AY4" s="5">
        <v>2</v>
      </c>
      <c r="AZ4" s="5">
        <v>1</v>
      </c>
      <c r="BA4" s="5">
        <v>3.4</v>
      </c>
      <c r="BB4" s="2">
        <v>0</v>
      </c>
      <c r="BC4" s="2">
        <v>0</v>
      </c>
      <c r="BD4" s="2">
        <v>0</v>
      </c>
      <c r="BE4" s="5">
        <v>0.1</v>
      </c>
      <c r="BF4" s="5">
        <v>1.1000000000000001</v>
      </c>
      <c r="BG4" s="5">
        <v>0.8</v>
      </c>
      <c r="BH4" s="5">
        <v>0.1</v>
      </c>
      <c r="BI4" s="5">
        <v>0.1</v>
      </c>
      <c r="BJ4" s="5">
        <v>79.900000000000006</v>
      </c>
      <c r="BK4" s="5">
        <v>4.0999999999999996</v>
      </c>
      <c r="BL4" s="5">
        <v>9.1999999999999993</v>
      </c>
      <c r="BM4" s="2">
        <v>0</v>
      </c>
      <c r="BN4" s="5">
        <v>0.1</v>
      </c>
      <c r="BO4" s="5">
        <v>66531</v>
      </c>
      <c r="BP4" s="5">
        <v>38258</v>
      </c>
      <c r="BQ4" s="5">
        <v>2</v>
      </c>
      <c r="BR4" s="5">
        <v>1</v>
      </c>
      <c r="BS4" s="5">
        <v>0.05</v>
      </c>
      <c r="BT4" s="5">
        <v>0.03</v>
      </c>
      <c r="BU4" s="5">
        <v>126932</v>
      </c>
      <c r="BV4" s="5">
        <v>4</v>
      </c>
      <c r="BW4" s="5">
        <v>0.09</v>
      </c>
      <c r="BX4" s="5">
        <v>2131987</v>
      </c>
      <c r="BY4" s="5">
        <v>166746</v>
      </c>
      <c r="BZ4" s="5">
        <v>74</v>
      </c>
      <c r="CA4" s="5">
        <v>6</v>
      </c>
      <c r="CB4" s="5">
        <v>1.71</v>
      </c>
      <c r="CC4" s="5">
        <v>0.14000000000000001</v>
      </c>
      <c r="CD4" s="5">
        <v>1</v>
      </c>
      <c r="CE4" s="5">
        <v>2</v>
      </c>
      <c r="CF4" s="5">
        <v>54</v>
      </c>
      <c r="CG4" s="5">
        <v>14</v>
      </c>
      <c r="CH4" s="5">
        <v>22</v>
      </c>
      <c r="CI4" s="5">
        <v>1</v>
      </c>
      <c r="CJ4" s="5">
        <v>2</v>
      </c>
      <c r="CK4" s="2">
        <v>0</v>
      </c>
      <c r="CL4" s="2">
        <v>0</v>
      </c>
      <c r="CM4" s="2">
        <v>0</v>
      </c>
      <c r="CN4" s="2">
        <v>0</v>
      </c>
      <c r="CO4" s="5">
        <v>16</v>
      </c>
      <c r="CP4" s="5">
        <v>69</v>
      </c>
      <c r="CQ4" s="5">
        <v>4</v>
      </c>
      <c r="CR4" s="5">
        <v>14</v>
      </c>
      <c r="CS4" s="5">
        <v>0.77327000000000001</v>
      </c>
      <c r="CT4" s="5">
        <v>0.78610000000000002</v>
      </c>
      <c r="CU4" s="2" t="s">
        <v>137</v>
      </c>
    </row>
    <row r="5" spans="1:99" s="2" customFormat="1" x14ac:dyDescent="0.25">
      <c r="A5" s="2" t="s">
        <v>149</v>
      </c>
      <c r="C5" s="2" t="s">
        <v>150</v>
      </c>
      <c r="D5" s="2">
        <v>1982</v>
      </c>
      <c r="E5" s="2">
        <f t="shared" si="0"/>
        <v>33</v>
      </c>
      <c r="F5" s="2">
        <v>36</v>
      </c>
      <c r="G5" s="2">
        <v>45</v>
      </c>
      <c r="H5" s="2">
        <v>9200</v>
      </c>
      <c r="I5" s="2">
        <v>10700</v>
      </c>
      <c r="J5" s="2">
        <v>1610</v>
      </c>
      <c r="K5" s="2">
        <v>10700</v>
      </c>
      <c r="L5" s="2">
        <f t="shared" si="1"/>
        <v>466090930</v>
      </c>
      <c r="M5" s="2">
        <v>251</v>
      </c>
      <c r="N5" s="2">
        <f t="shared" si="2"/>
        <v>10933560</v>
      </c>
      <c r="O5" s="2">
        <f t="shared" si="3"/>
        <v>0.39218750000000002</v>
      </c>
      <c r="P5" s="2">
        <f t="shared" si="4"/>
        <v>1015761.86</v>
      </c>
      <c r="Q5" s="2">
        <f t="shared" si="5"/>
        <v>1.01576186</v>
      </c>
      <c r="R5" s="2">
        <v>42.2</v>
      </c>
      <c r="S5" s="2">
        <f t="shared" si="6"/>
        <v>109.297578</v>
      </c>
      <c r="T5" s="2">
        <f t="shared" si="7"/>
        <v>27008</v>
      </c>
      <c r="U5" s="2">
        <f t="shared" si="8"/>
        <v>1176536000</v>
      </c>
      <c r="W5" s="2">
        <f t="shared" si="9"/>
        <v>0</v>
      </c>
      <c r="X5" s="2">
        <f t="shared" si="10"/>
        <v>0</v>
      </c>
      <c r="Y5" s="2">
        <f t="shared" si="11"/>
        <v>0</v>
      </c>
      <c r="Z5" s="2">
        <f t="shared" si="12"/>
        <v>42.629384207888371</v>
      </c>
      <c r="AA5" s="2">
        <f t="shared" si="13"/>
        <v>0</v>
      </c>
      <c r="AB5" s="2">
        <f t="shared" si="14"/>
        <v>3.5524486839906979</v>
      </c>
      <c r="AC5" s="2">
        <v>36</v>
      </c>
      <c r="AD5" s="2">
        <f t="shared" si="15"/>
        <v>1.1841495613302326</v>
      </c>
      <c r="AE5" s="2" t="s">
        <v>133</v>
      </c>
      <c r="AF5" s="2">
        <f t="shared" si="16"/>
        <v>107.60159362549801</v>
      </c>
      <c r="AG5" s="2">
        <f t="shared" si="17"/>
        <v>1.1425460451915093</v>
      </c>
      <c r="AH5" s="2">
        <f t="shared" si="18"/>
        <v>0.51148619156989961</v>
      </c>
      <c r="AI5" s="2">
        <f t="shared" si="19"/>
        <v>70131439</v>
      </c>
      <c r="AJ5" s="2">
        <f t="shared" si="20"/>
        <v>1985902.8</v>
      </c>
      <c r="AK5" s="2">
        <f t="shared" si="21"/>
        <v>1.9859028000000001</v>
      </c>
      <c r="AL5" s="2" t="s">
        <v>133</v>
      </c>
      <c r="AM5" s="2" t="s">
        <v>133</v>
      </c>
      <c r="AN5" s="2" t="s">
        <v>133</v>
      </c>
      <c r="AO5" s="2" t="s">
        <v>133</v>
      </c>
      <c r="AP5" s="2" t="s">
        <v>133</v>
      </c>
      <c r="AQ5" s="2" t="s">
        <v>133</v>
      </c>
      <c r="AR5" s="2" t="s">
        <v>133</v>
      </c>
      <c r="AS5" s="2">
        <v>0</v>
      </c>
      <c r="AT5" s="2" t="s">
        <v>133</v>
      </c>
      <c r="AU5" s="2" t="s">
        <v>133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 t="s">
        <v>137</v>
      </c>
    </row>
    <row r="6" spans="1:99" s="2" customFormat="1" x14ac:dyDescent="0.25">
      <c r="A6" s="2" t="s">
        <v>151</v>
      </c>
      <c r="C6" s="2" t="s">
        <v>152</v>
      </c>
      <c r="D6" s="2">
        <v>1910</v>
      </c>
      <c r="E6" s="2">
        <f t="shared" si="0"/>
        <v>105</v>
      </c>
      <c r="F6" s="2">
        <v>43</v>
      </c>
      <c r="G6" s="2">
        <v>48</v>
      </c>
      <c r="H6" s="2">
        <v>22107</v>
      </c>
      <c r="I6" s="2">
        <v>8428</v>
      </c>
      <c r="J6" s="2">
        <v>2678</v>
      </c>
      <c r="K6" s="2">
        <v>8428</v>
      </c>
      <c r="L6" s="2">
        <f t="shared" si="1"/>
        <v>367122837.19999999</v>
      </c>
      <c r="M6" s="2">
        <v>264</v>
      </c>
      <c r="N6" s="2">
        <f t="shared" si="2"/>
        <v>11499840</v>
      </c>
      <c r="O6" s="2">
        <f t="shared" si="3"/>
        <v>0.41250000000000003</v>
      </c>
      <c r="P6" s="2">
        <f t="shared" si="4"/>
        <v>1068371.04</v>
      </c>
      <c r="Q6" s="2">
        <f t="shared" si="5"/>
        <v>1.0683710400000002</v>
      </c>
      <c r="R6" s="2">
        <v>1375</v>
      </c>
      <c r="S6" s="2">
        <f t="shared" si="6"/>
        <v>3561.2362499999999</v>
      </c>
      <c r="T6" s="2">
        <f t="shared" si="7"/>
        <v>880000</v>
      </c>
      <c r="U6" s="2">
        <f t="shared" si="8"/>
        <v>38335000000</v>
      </c>
      <c r="W6" s="2">
        <f t="shared" si="9"/>
        <v>0</v>
      </c>
      <c r="X6" s="2">
        <f t="shared" si="10"/>
        <v>0</v>
      </c>
      <c r="Y6" s="2">
        <f t="shared" si="11"/>
        <v>0</v>
      </c>
      <c r="Z6" s="2">
        <f t="shared" si="12"/>
        <v>31.924169136266244</v>
      </c>
      <c r="AA6" s="2">
        <f t="shared" si="13"/>
        <v>0</v>
      </c>
      <c r="AB6" s="2">
        <f t="shared" si="14"/>
        <v>2.22726761415811</v>
      </c>
      <c r="AC6" s="2">
        <v>43</v>
      </c>
      <c r="AD6" s="2">
        <f t="shared" si="15"/>
        <v>0.74242253805270331</v>
      </c>
      <c r="AE6" s="2" t="s">
        <v>133</v>
      </c>
      <c r="AF6" s="2">
        <f t="shared" si="16"/>
        <v>3333.3333333333335</v>
      </c>
      <c r="AG6" s="2">
        <f t="shared" si="17"/>
        <v>0.83429406200559264</v>
      </c>
      <c r="AH6" s="2">
        <f t="shared" si="18"/>
        <v>0.32342934589479294</v>
      </c>
      <c r="AI6" s="2">
        <f t="shared" si="19"/>
        <v>116653412.2</v>
      </c>
      <c r="AJ6" s="2">
        <f t="shared" si="20"/>
        <v>3303259.44</v>
      </c>
      <c r="AK6" s="2">
        <f t="shared" si="21"/>
        <v>3.3032594400000002</v>
      </c>
      <c r="AL6" s="2" t="s">
        <v>133</v>
      </c>
      <c r="AM6" s="2" t="s">
        <v>133</v>
      </c>
      <c r="AN6" s="2" t="s">
        <v>133</v>
      </c>
      <c r="AO6" s="2" t="s">
        <v>133</v>
      </c>
      <c r="AP6" s="2" t="s">
        <v>133</v>
      </c>
      <c r="AQ6" s="2" t="s">
        <v>133</v>
      </c>
      <c r="AR6" s="2" t="s">
        <v>133</v>
      </c>
      <c r="AS6" s="2">
        <v>0</v>
      </c>
      <c r="AT6" s="2" t="s">
        <v>133</v>
      </c>
      <c r="AU6" s="2" t="s">
        <v>133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 t="s">
        <v>137</v>
      </c>
    </row>
    <row r="7" spans="1:99" s="2" customFormat="1" x14ac:dyDescent="0.25">
      <c r="A7" s="2" t="s">
        <v>153</v>
      </c>
      <c r="C7" s="2" t="s">
        <v>154</v>
      </c>
      <c r="D7" s="2">
        <v>1948</v>
      </c>
      <c r="E7" s="2">
        <f t="shared" si="0"/>
        <v>67</v>
      </c>
      <c r="F7" s="2">
        <v>14</v>
      </c>
      <c r="G7" s="2">
        <v>14</v>
      </c>
      <c r="H7" s="2">
        <v>350</v>
      </c>
      <c r="I7" s="2">
        <v>2100</v>
      </c>
      <c r="J7" s="2">
        <v>698</v>
      </c>
      <c r="K7" s="2">
        <v>2100</v>
      </c>
      <c r="L7" s="2">
        <f t="shared" si="1"/>
        <v>91475790</v>
      </c>
      <c r="M7" s="2">
        <v>425</v>
      </c>
      <c r="N7" s="2">
        <f t="shared" si="2"/>
        <v>18513000</v>
      </c>
      <c r="O7" s="2">
        <f t="shared" si="3"/>
        <v>0.6640625</v>
      </c>
      <c r="P7" s="2">
        <f t="shared" si="4"/>
        <v>1719915.5</v>
      </c>
      <c r="Q7" s="2">
        <f t="shared" si="5"/>
        <v>1.7199155000000002</v>
      </c>
      <c r="R7" s="2">
        <v>45</v>
      </c>
      <c r="S7" s="2">
        <f t="shared" si="6"/>
        <v>116.54955</v>
      </c>
      <c r="T7" s="2">
        <f t="shared" si="7"/>
        <v>28800</v>
      </c>
      <c r="U7" s="2">
        <f t="shared" si="8"/>
        <v>1254600000</v>
      </c>
      <c r="W7" s="2">
        <f t="shared" si="9"/>
        <v>0</v>
      </c>
      <c r="X7" s="2">
        <f t="shared" si="10"/>
        <v>0</v>
      </c>
      <c r="Y7" s="2">
        <f t="shared" si="11"/>
        <v>0</v>
      </c>
      <c r="Z7" s="2">
        <f t="shared" si="12"/>
        <v>4.941165127207908</v>
      </c>
      <c r="AA7" s="2">
        <f t="shared" si="13"/>
        <v>0</v>
      </c>
      <c r="AB7" s="2">
        <f t="shared" si="14"/>
        <v>1.0588210986874089</v>
      </c>
      <c r="AC7" s="2">
        <v>14</v>
      </c>
      <c r="AD7" s="2">
        <f t="shared" si="15"/>
        <v>0.35294036622913627</v>
      </c>
      <c r="AE7" s="2" t="s">
        <v>133</v>
      </c>
      <c r="AF7" s="2">
        <f t="shared" si="16"/>
        <v>67.764705882352942</v>
      </c>
      <c r="AG7" s="2">
        <f t="shared" si="17"/>
        <v>0.10177389964281604</v>
      </c>
      <c r="AH7" s="2">
        <f t="shared" si="18"/>
        <v>1.997650809836321</v>
      </c>
      <c r="AI7" s="2">
        <f t="shared" si="19"/>
        <v>30404810.199999999</v>
      </c>
      <c r="AJ7" s="2">
        <f t="shared" si="20"/>
        <v>860969.04</v>
      </c>
      <c r="AK7" s="2">
        <f t="shared" si="21"/>
        <v>0.86096904000000007</v>
      </c>
      <c r="AL7" s="2" t="s">
        <v>133</v>
      </c>
      <c r="AM7" s="2" t="s">
        <v>133</v>
      </c>
      <c r="AN7" s="2" t="s">
        <v>133</v>
      </c>
      <c r="AO7" s="2" t="s">
        <v>133</v>
      </c>
      <c r="AP7" s="2" t="s">
        <v>133</v>
      </c>
      <c r="AQ7" s="2" t="s">
        <v>133</v>
      </c>
      <c r="AR7" s="2" t="s">
        <v>133</v>
      </c>
      <c r="AS7" s="2">
        <v>0</v>
      </c>
      <c r="AT7" s="2" t="s">
        <v>133</v>
      </c>
      <c r="AU7" s="2" t="s">
        <v>133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 t="s">
        <v>137</v>
      </c>
    </row>
    <row r="8" spans="1:99" s="2" customFormat="1" x14ac:dyDescent="0.25">
      <c r="A8" s="2" t="s">
        <v>155</v>
      </c>
      <c r="C8" s="2" t="s">
        <v>156</v>
      </c>
      <c r="D8" s="2">
        <v>1922</v>
      </c>
      <c r="E8" s="2">
        <f t="shared" si="0"/>
        <v>93</v>
      </c>
      <c r="F8" s="2">
        <v>17</v>
      </c>
      <c r="G8" s="2">
        <v>19</v>
      </c>
      <c r="H8" s="2">
        <v>0</v>
      </c>
      <c r="I8" s="2">
        <v>14000</v>
      </c>
      <c r="J8" s="2">
        <v>10960</v>
      </c>
      <c r="K8" s="2">
        <v>14000</v>
      </c>
      <c r="L8" s="2">
        <f t="shared" si="1"/>
        <v>609838600</v>
      </c>
      <c r="M8" s="2">
        <v>984</v>
      </c>
      <c r="N8" s="2">
        <f t="shared" si="2"/>
        <v>42863040</v>
      </c>
      <c r="O8" s="2">
        <f t="shared" si="3"/>
        <v>1.5375000000000001</v>
      </c>
      <c r="P8" s="2">
        <f t="shared" si="4"/>
        <v>3982110.24</v>
      </c>
      <c r="Q8" s="2">
        <f t="shared" si="5"/>
        <v>3.9821102400000004</v>
      </c>
      <c r="R8" s="2">
        <v>1.6</v>
      </c>
      <c r="S8" s="2">
        <f t="shared" si="6"/>
        <v>4.1439839999999997</v>
      </c>
      <c r="T8" s="2">
        <f t="shared" si="7"/>
        <v>1024</v>
      </c>
      <c r="U8" s="2">
        <f t="shared" si="8"/>
        <v>44608000</v>
      </c>
      <c r="V8" s="2">
        <v>42793.803537</v>
      </c>
      <c r="W8" s="2">
        <f t="shared" si="9"/>
        <v>13.043551318077599</v>
      </c>
      <c r="X8" s="2">
        <f t="shared" si="10"/>
        <v>8.1048896270865782</v>
      </c>
      <c r="Y8" s="2">
        <f t="shared" si="11"/>
        <v>1.843886153167632</v>
      </c>
      <c r="Z8" s="2">
        <f t="shared" si="12"/>
        <v>14.227609614250412</v>
      </c>
      <c r="AA8" s="2">
        <f t="shared" si="13"/>
        <v>0.96483530115596017</v>
      </c>
      <c r="AB8" s="2">
        <f t="shared" si="14"/>
        <v>2.5107546378088963</v>
      </c>
      <c r="AC8" s="2">
        <v>17</v>
      </c>
      <c r="AD8" s="2">
        <f t="shared" si="15"/>
        <v>0.83691821260296539</v>
      </c>
      <c r="AE8" s="2" t="s">
        <v>133</v>
      </c>
      <c r="AF8" s="2">
        <f t="shared" si="16"/>
        <v>1.0406504065040652</v>
      </c>
      <c r="AG8" s="2">
        <f t="shared" si="17"/>
        <v>0.19259096264884779</v>
      </c>
      <c r="AH8" s="2">
        <f t="shared" si="18"/>
        <v>0.29455785766884934</v>
      </c>
      <c r="AI8" s="2">
        <f t="shared" si="19"/>
        <v>477416504</v>
      </c>
      <c r="AJ8" s="2">
        <f t="shared" si="20"/>
        <v>13518940.800000001</v>
      </c>
      <c r="AK8" s="2">
        <f t="shared" si="21"/>
        <v>13.518940800000001</v>
      </c>
      <c r="AL8" s="2" t="s">
        <v>157</v>
      </c>
      <c r="AM8" s="2" t="s">
        <v>158</v>
      </c>
      <c r="AN8" s="2" t="s">
        <v>159</v>
      </c>
      <c r="AO8" s="2" t="s">
        <v>160</v>
      </c>
      <c r="AP8" s="2" t="s">
        <v>133</v>
      </c>
      <c r="AQ8" s="2" t="s">
        <v>133</v>
      </c>
      <c r="AR8" s="2" t="s">
        <v>133</v>
      </c>
      <c r="AS8" s="2">
        <v>0</v>
      </c>
      <c r="AT8" s="2" t="s">
        <v>133</v>
      </c>
      <c r="AU8" s="2" t="s">
        <v>133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 t="s">
        <v>137</v>
      </c>
    </row>
    <row r="9" spans="1:99" s="2" customFormat="1" x14ac:dyDescent="0.25">
      <c r="A9" s="2" t="s">
        <v>161</v>
      </c>
      <c r="B9" s="2" t="s">
        <v>162</v>
      </c>
      <c r="C9" s="2" t="s">
        <v>163</v>
      </c>
      <c r="D9" s="2">
        <v>1941</v>
      </c>
      <c r="E9" s="2">
        <f t="shared" si="0"/>
        <v>74</v>
      </c>
      <c r="F9" s="2">
        <v>51</v>
      </c>
      <c r="G9" s="2">
        <v>70</v>
      </c>
      <c r="H9" s="2">
        <v>0</v>
      </c>
      <c r="I9" s="2">
        <v>8971</v>
      </c>
      <c r="J9" s="2">
        <v>5652</v>
      </c>
      <c r="K9" s="2">
        <v>8971</v>
      </c>
      <c r="L9" s="2">
        <f t="shared" si="1"/>
        <v>390775862.90000004</v>
      </c>
      <c r="M9" s="2">
        <v>289</v>
      </c>
      <c r="N9" s="2">
        <f t="shared" si="2"/>
        <v>12588840</v>
      </c>
      <c r="O9" s="2">
        <f t="shared" si="3"/>
        <v>0.45156250000000003</v>
      </c>
      <c r="P9" s="2">
        <f t="shared" si="4"/>
        <v>1169542.54</v>
      </c>
      <c r="Q9" s="2">
        <f t="shared" si="5"/>
        <v>1.1695425400000001</v>
      </c>
      <c r="R9" s="2">
        <v>0</v>
      </c>
      <c r="S9" s="2">
        <f t="shared" si="6"/>
        <v>0</v>
      </c>
      <c r="T9" s="2">
        <f t="shared" si="7"/>
        <v>0</v>
      </c>
      <c r="U9" s="2">
        <f t="shared" si="8"/>
        <v>0</v>
      </c>
      <c r="W9" s="2">
        <f t="shared" si="9"/>
        <v>0</v>
      </c>
      <c r="X9" s="2">
        <f t="shared" si="10"/>
        <v>0</v>
      </c>
      <c r="Y9" s="2">
        <f t="shared" si="11"/>
        <v>0</v>
      </c>
      <c r="Z9" s="2">
        <f t="shared" si="12"/>
        <v>31.04145122981943</v>
      </c>
      <c r="AA9" s="2">
        <f t="shared" si="13"/>
        <v>0</v>
      </c>
      <c r="AB9" s="2">
        <f t="shared" si="14"/>
        <v>1.825967719401143</v>
      </c>
      <c r="AC9" s="2">
        <v>51</v>
      </c>
      <c r="AD9" s="2">
        <f t="shared" si="15"/>
        <v>0.60865590646704759</v>
      </c>
      <c r="AE9" s="2" t="s">
        <v>133</v>
      </c>
      <c r="AF9" s="2">
        <f t="shared" si="16"/>
        <v>0</v>
      </c>
      <c r="AG9" s="2">
        <f t="shared" si="17"/>
        <v>0.77534431780739954</v>
      </c>
      <c r="AH9" s="2">
        <f t="shared" si="18"/>
        <v>0.16775742752666517</v>
      </c>
      <c r="AI9" s="2">
        <f t="shared" si="19"/>
        <v>246200554.80000001</v>
      </c>
      <c r="AJ9" s="2">
        <f t="shared" si="20"/>
        <v>6971628.96</v>
      </c>
      <c r="AK9" s="2">
        <f t="shared" si="21"/>
        <v>6.9716289600000003</v>
      </c>
      <c r="AL9" s="2" t="s">
        <v>133</v>
      </c>
      <c r="AM9" s="2" t="s">
        <v>133</v>
      </c>
      <c r="AN9" s="2" t="s">
        <v>133</v>
      </c>
      <c r="AO9" s="2" t="s">
        <v>133</v>
      </c>
      <c r="AP9" s="2" t="s">
        <v>133</v>
      </c>
      <c r="AQ9" s="2" t="s">
        <v>133</v>
      </c>
      <c r="AR9" s="2" t="s">
        <v>133</v>
      </c>
      <c r="AS9" s="2">
        <v>0</v>
      </c>
      <c r="AT9" s="2" t="s">
        <v>133</v>
      </c>
      <c r="AU9" s="2" t="s">
        <v>133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137</v>
      </c>
    </row>
    <row r="10" spans="1:99" s="2" customFormat="1" x14ac:dyDescent="0.25">
      <c r="A10" s="2" t="s">
        <v>164</v>
      </c>
      <c r="B10" s="2" t="s">
        <v>165</v>
      </c>
      <c r="C10" s="2" t="s">
        <v>166</v>
      </c>
      <c r="D10" s="2">
        <v>1941</v>
      </c>
      <c r="E10" s="2">
        <f t="shared" si="0"/>
        <v>74</v>
      </c>
      <c r="F10" s="2">
        <v>60</v>
      </c>
      <c r="G10" s="2">
        <v>100</v>
      </c>
      <c r="H10" s="2">
        <v>0</v>
      </c>
      <c r="I10" s="2">
        <v>21115</v>
      </c>
      <c r="J10" s="2">
        <v>10871</v>
      </c>
      <c r="K10" s="2">
        <v>21115</v>
      </c>
      <c r="L10" s="2">
        <f t="shared" si="1"/>
        <v>919767288.5</v>
      </c>
      <c r="M10" s="2">
        <v>600</v>
      </c>
      <c r="N10" s="2">
        <f t="shared" si="2"/>
        <v>26136000</v>
      </c>
      <c r="O10" s="2">
        <f t="shared" si="3"/>
        <v>0.9375</v>
      </c>
      <c r="P10" s="2">
        <f t="shared" si="4"/>
        <v>2428116</v>
      </c>
      <c r="Q10" s="2">
        <f t="shared" si="5"/>
        <v>2.4281160000000002</v>
      </c>
      <c r="R10" s="2">
        <v>14</v>
      </c>
      <c r="S10" s="2">
        <f t="shared" si="6"/>
        <v>36.259859999999996</v>
      </c>
      <c r="T10" s="2">
        <f t="shared" si="7"/>
        <v>8960</v>
      </c>
      <c r="U10" s="2">
        <f t="shared" si="8"/>
        <v>390320000</v>
      </c>
      <c r="V10" s="2">
        <v>109367.82853</v>
      </c>
      <c r="W10" s="2">
        <f t="shared" si="9"/>
        <v>33.335314135943996</v>
      </c>
      <c r="X10" s="2">
        <f t="shared" si="10"/>
        <v>20.713610516610821</v>
      </c>
      <c r="Y10" s="2">
        <f t="shared" si="11"/>
        <v>6.0348256537987002</v>
      </c>
      <c r="Z10" s="2">
        <f t="shared" si="12"/>
        <v>35.191585877716562</v>
      </c>
      <c r="AA10" s="2">
        <f t="shared" si="13"/>
        <v>2.4860104175841546</v>
      </c>
      <c r="AB10" s="2">
        <f t="shared" si="14"/>
        <v>1.7595792938858281</v>
      </c>
      <c r="AC10" s="2">
        <v>60</v>
      </c>
      <c r="AD10" s="2">
        <f t="shared" si="15"/>
        <v>0.58652643129527604</v>
      </c>
      <c r="AE10" s="2" t="s">
        <v>133</v>
      </c>
      <c r="AF10" s="2">
        <f t="shared" si="16"/>
        <v>14.933333333333334</v>
      </c>
      <c r="AG10" s="2">
        <f t="shared" si="17"/>
        <v>0.61004900919627081</v>
      </c>
      <c r="AH10" s="2">
        <f t="shared" si="18"/>
        <v>0.1810788896869602</v>
      </c>
      <c r="AI10" s="2">
        <f t="shared" si="19"/>
        <v>473539672.90000004</v>
      </c>
      <c r="AJ10" s="2">
        <f t="shared" si="20"/>
        <v>13409161.08</v>
      </c>
      <c r="AK10" s="2">
        <f t="shared" si="21"/>
        <v>13.409161080000001</v>
      </c>
      <c r="AL10" s="2" t="s">
        <v>167</v>
      </c>
      <c r="AM10" s="2" t="s">
        <v>133</v>
      </c>
      <c r="AN10" s="2" t="s">
        <v>168</v>
      </c>
      <c r="AO10" s="2" t="s">
        <v>169</v>
      </c>
      <c r="AP10" s="2" t="s">
        <v>133</v>
      </c>
      <c r="AQ10" s="2" t="s">
        <v>133</v>
      </c>
      <c r="AR10" s="2" t="s">
        <v>133</v>
      </c>
      <c r="AS10" s="2">
        <v>0</v>
      </c>
      <c r="AT10" s="2" t="s">
        <v>133</v>
      </c>
      <c r="AU10" s="2" t="s">
        <v>133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137</v>
      </c>
    </row>
    <row r="11" spans="1:99" s="2" customFormat="1" x14ac:dyDescent="0.25">
      <c r="A11" s="2" t="s">
        <v>170</v>
      </c>
      <c r="B11" s="2" t="s">
        <v>171</v>
      </c>
      <c r="C11" s="2" t="s">
        <v>172</v>
      </c>
      <c r="D11" s="2">
        <v>1941</v>
      </c>
      <c r="E11" s="2">
        <f t="shared" si="0"/>
        <v>74</v>
      </c>
      <c r="F11" s="2">
        <v>13</v>
      </c>
      <c r="G11" s="2">
        <v>16</v>
      </c>
      <c r="H11" s="2">
        <v>65000</v>
      </c>
      <c r="I11" s="2">
        <v>60</v>
      </c>
      <c r="J11" s="2">
        <v>30</v>
      </c>
      <c r="K11" s="2">
        <v>60</v>
      </c>
      <c r="L11" s="2">
        <f t="shared" si="1"/>
        <v>2613594</v>
      </c>
      <c r="M11" s="2">
        <v>1258</v>
      </c>
      <c r="N11" s="2">
        <f t="shared" si="2"/>
        <v>54798480</v>
      </c>
      <c r="O11" s="2">
        <f t="shared" si="3"/>
        <v>1.9656250000000002</v>
      </c>
      <c r="P11" s="2">
        <f t="shared" si="4"/>
        <v>5090949.88</v>
      </c>
      <c r="Q11" s="2">
        <f t="shared" si="5"/>
        <v>5.0909498800000001</v>
      </c>
      <c r="R11" s="2">
        <v>59000</v>
      </c>
      <c r="S11" s="2">
        <f t="shared" si="6"/>
        <v>152809.40999999997</v>
      </c>
      <c r="T11" s="2">
        <f t="shared" si="7"/>
        <v>37760000</v>
      </c>
      <c r="U11" s="2">
        <f t="shared" si="8"/>
        <v>1644920000000</v>
      </c>
      <c r="W11" s="2">
        <f t="shared" si="9"/>
        <v>0</v>
      </c>
      <c r="X11" s="2">
        <f t="shared" si="10"/>
        <v>0</v>
      </c>
      <c r="Y11" s="2">
        <f t="shared" si="11"/>
        <v>0</v>
      </c>
      <c r="Z11" s="2">
        <f t="shared" si="12"/>
        <v>4.7694644085018417E-2</v>
      </c>
      <c r="AA11" s="2">
        <f t="shared" si="13"/>
        <v>0</v>
      </c>
      <c r="AB11" s="2">
        <f t="shared" si="14"/>
        <v>1.1006456327311943E-2</v>
      </c>
      <c r="AC11" s="2">
        <v>13</v>
      </c>
      <c r="AD11" s="2">
        <f t="shared" si="15"/>
        <v>3.6688187757706473E-3</v>
      </c>
      <c r="AE11" s="2" t="s">
        <v>133</v>
      </c>
      <c r="AF11" s="2">
        <f t="shared" si="16"/>
        <v>30015.898251192368</v>
      </c>
      <c r="AG11" s="2">
        <f t="shared" si="17"/>
        <v>5.7099302698975852E-4</v>
      </c>
      <c r="AH11" s="2">
        <f t="shared" si="18"/>
        <v>137.57687950622088</v>
      </c>
      <c r="AI11" s="2">
        <f t="shared" si="19"/>
        <v>1306797</v>
      </c>
      <c r="AJ11" s="2">
        <f t="shared" si="20"/>
        <v>37004.400000000001</v>
      </c>
      <c r="AK11" s="2">
        <f t="shared" si="21"/>
        <v>3.70044E-2</v>
      </c>
      <c r="AL11" s="2" t="s">
        <v>133</v>
      </c>
      <c r="AM11" s="2" t="s">
        <v>133</v>
      </c>
      <c r="AN11" s="2" t="s">
        <v>133</v>
      </c>
      <c r="AO11" s="2" t="s">
        <v>133</v>
      </c>
      <c r="AP11" s="2" t="s">
        <v>133</v>
      </c>
      <c r="AQ11" s="2" t="s">
        <v>133</v>
      </c>
      <c r="AR11" s="2" t="s">
        <v>133</v>
      </c>
      <c r="AS11" s="2">
        <v>0</v>
      </c>
      <c r="AT11" s="2" t="s">
        <v>133</v>
      </c>
      <c r="AU11" s="2" t="s">
        <v>133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 t="s">
        <v>137</v>
      </c>
    </row>
    <row r="12" spans="1:99" s="2" customFormat="1" x14ac:dyDescent="0.25">
      <c r="A12" s="2" t="s">
        <v>173</v>
      </c>
      <c r="C12" s="2" t="s">
        <v>174</v>
      </c>
      <c r="D12" s="2">
        <v>1935</v>
      </c>
      <c r="E12" s="2">
        <f t="shared" si="0"/>
        <v>80</v>
      </c>
      <c r="F12" s="2">
        <v>0</v>
      </c>
      <c r="G12" s="2">
        <v>30</v>
      </c>
      <c r="H12" s="2">
        <v>0</v>
      </c>
      <c r="I12" s="2">
        <v>65000</v>
      </c>
      <c r="J12" s="2">
        <v>50000</v>
      </c>
      <c r="K12" s="2">
        <v>65000</v>
      </c>
      <c r="L12" s="2">
        <f t="shared" si="1"/>
        <v>2831393500</v>
      </c>
      <c r="M12" s="2">
        <v>3050</v>
      </c>
      <c r="N12" s="2">
        <f t="shared" si="2"/>
        <v>132858000</v>
      </c>
      <c r="O12" s="2">
        <f t="shared" si="3"/>
        <v>4.765625</v>
      </c>
      <c r="P12" s="2">
        <f t="shared" si="4"/>
        <v>12342923</v>
      </c>
      <c r="Q12" s="2">
        <f t="shared" si="5"/>
        <v>12.342923000000001</v>
      </c>
      <c r="R12" s="2">
        <v>0</v>
      </c>
      <c r="S12" s="2">
        <f t="shared" si="6"/>
        <v>0</v>
      </c>
      <c r="T12" s="2">
        <f t="shared" si="7"/>
        <v>0</v>
      </c>
      <c r="U12" s="2">
        <f t="shared" si="8"/>
        <v>0</v>
      </c>
      <c r="V12" s="2">
        <v>84298.600227999996</v>
      </c>
      <c r="W12" s="2">
        <f t="shared" si="9"/>
        <v>25.694213349494397</v>
      </c>
      <c r="X12" s="2">
        <f t="shared" si="10"/>
        <v>15.965649091581833</v>
      </c>
      <c r="Y12" s="2">
        <f t="shared" si="11"/>
        <v>2.0631044091903612</v>
      </c>
      <c r="Z12" s="2">
        <f t="shared" si="12"/>
        <v>21.311426485420522</v>
      </c>
      <c r="AA12" s="2">
        <f t="shared" si="13"/>
        <v>0.4166133759687129</v>
      </c>
      <c r="AB12" s="2" t="e">
        <f t="shared" si="14"/>
        <v>#DIV/0!</v>
      </c>
      <c r="AC12" s="2">
        <v>0</v>
      </c>
      <c r="AD12" s="2" t="e">
        <f t="shared" si="15"/>
        <v>#DIV/0!</v>
      </c>
      <c r="AE12" s="2" t="s">
        <v>133</v>
      </c>
      <c r="AF12" s="2">
        <f t="shared" si="16"/>
        <v>0</v>
      </c>
      <c r="AG12" s="2">
        <f t="shared" si="17"/>
        <v>0.16385666582749261</v>
      </c>
      <c r="AH12" s="2">
        <f t="shared" si="18"/>
        <v>0.20013170866167265</v>
      </c>
      <c r="AI12" s="2">
        <f t="shared" si="19"/>
        <v>2177995000</v>
      </c>
      <c r="AJ12" s="2">
        <f t="shared" si="20"/>
        <v>61674000</v>
      </c>
      <c r="AK12" s="2">
        <f t="shared" si="21"/>
        <v>61.673999999999999</v>
      </c>
      <c r="AL12" s="2" t="s">
        <v>175</v>
      </c>
      <c r="AM12" s="2" t="s">
        <v>133</v>
      </c>
      <c r="AN12" s="2" t="s">
        <v>176</v>
      </c>
      <c r="AO12" s="2" t="s">
        <v>177</v>
      </c>
      <c r="AP12" s="2" t="s">
        <v>133</v>
      </c>
      <c r="AQ12" s="2" t="s">
        <v>133</v>
      </c>
      <c r="AR12" s="2" t="s">
        <v>133</v>
      </c>
      <c r="AS12" s="2">
        <v>0</v>
      </c>
      <c r="AT12" s="2" t="s">
        <v>133</v>
      </c>
      <c r="AU12" s="2" t="s">
        <v>133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 t="s">
        <v>137</v>
      </c>
    </row>
    <row r="13" spans="1:99" s="2" customFormat="1" x14ac:dyDescent="0.25">
      <c r="A13" s="2" t="s">
        <v>178</v>
      </c>
      <c r="C13" s="2" t="s">
        <v>179</v>
      </c>
      <c r="D13" s="2">
        <v>1935</v>
      </c>
      <c r="E13" s="2">
        <f t="shared" si="0"/>
        <v>80</v>
      </c>
      <c r="F13" s="2">
        <v>0</v>
      </c>
      <c r="G13" s="2">
        <v>44</v>
      </c>
      <c r="H13" s="2">
        <v>0</v>
      </c>
      <c r="I13" s="2">
        <v>19450</v>
      </c>
      <c r="J13" s="2">
        <v>16000</v>
      </c>
      <c r="K13" s="2">
        <v>19450</v>
      </c>
      <c r="L13" s="2">
        <f t="shared" si="1"/>
        <v>847240055</v>
      </c>
      <c r="M13" s="2">
        <v>1670</v>
      </c>
      <c r="N13" s="2">
        <f t="shared" si="2"/>
        <v>72745200</v>
      </c>
      <c r="O13" s="2">
        <f t="shared" si="3"/>
        <v>2.609375</v>
      </c>
      <c r="P13" s="2">
        <f t="shared" si="4"/>
        <v>6758256.2000000002</v>
      </c>
      <c r="Q13" s="2">
        <f t="shared" si="5"/>
        <v>6.7582561999999999</v>
      </c>
      <c r="R13" s="2">
        <v>0</v>
      </c>
      <c r="S13" s="2">
        <f t="shared" si="6"/>
        <v>0</v>
      </c>
      <c r="T13" s="2">
        <f t="shared" si="7"/>
        <v>0</v>
      </c>
      <c r="U13" s="2">
        <f t="shared" si="8"/>
        <v>0</v>
      </c>
      <c r="V13" s="2">
        <v>69561.175803999999</v>
      </c>
      <c r="W13" s="2">
        <f t="shared" si="9"/>
        <v>21.202246385059198</v>
      </c>
      <c r="X13" s="2">
        <f t="shared" si="10"/>
        <v>13.174469330222776</v>
      </c>
      <c r="Y13" s="2">
        <f t="shared" si="11"/>
        <v>2.3006970859102709</v>
      </c>
      <c r="Z13" s="2">
        <f t="shared" si="12"/>
        <v>11.646679849667057</v>
      </c>
      <c r="AA13" s="2">
        <f t="shared" si="13"/>
        <v>1.0743104055730128</v>
      </c>
      <c r="AB13" s="2" t="e">
        <f t="shared" si="14"/>
        <v>#DIV/0!</v>
      </c>
      <c r="AC13" s="2">
        <v>0</v>
      </c>
      <c r="AD13" s="2" t="e">
        <f t="shared" si="15"/>
        <v>#DIV/0!</v>
      </c>
      <c r="AE13" s="2" t="s">
        <v>133</v>
      </c>
      <c r="AF13" s="2">
        <f t="shared" si="16"/>
        <v>0</v>
      </c>
      <c r="AG13" s="2">
        <f t="shared" si="17"/>
        <v>0.1210167303351446</v>
      </c>
      <c r="AH13" s="2">
        <f t="shared" si="18"/>
        <v>0.34243847691085383</v>
      </c>
      <c r="AI13" s="2">
        <f t="shared" si="19"/>
        <v>696958400</v>
      </c>
      <c r="AJ13" s="2">
        <f t="shared" si="20"/>
        <v>19735680</v>
      </c>
      <c r="AK13" s="2">
        <f t="shared" si="21"/>
        <v>19.735679999999999</v>
      </c>
      <c r="AL13" s="2" t="s">
        <v>180</v>
      </c>
      <c r="AM13" s="2" t="s">
        <v>133</v>
      </c>
      <c r="AN13" s="2" t="s">
        <v>181</v>
      </c>
      <c r="AO13" s="2" t="s">
        <v>182</v>
      </c>
      <c r="AP13" s="2" t="s">
        <v>133</v>
      </c>
      <c r="AQ13" s="2" t="s">
        <v>133</v>
      </c>
      <c r="AR13" s="2" t="s">
        <v>133</v>
      </c>
      <c r="AS13" s="2">
        <v>0</v>
      </c>
      <c r="AT13" s="2" t="s">
        <v>133</v>
      </c>
      <c r="AU13" s="2" t="s">
        <v>133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 t="s">
        <v>137</v>
      </c>
    </row>
    <row r="14" spans="1:99" s="2" customFormat="1" x14ac:dyDescent="0.25">
      <c r="A14" s="2" t="s">
        <v>183</v>
      </c>
      <c r="C14" s="2" t="s">
        <v>184</v>
      </c>
      <c r="D14" s="2">
        <v>1937</v>
      </c>
      <c r="E14" s="2">
        <f t="shared" si="0"/>
        <v>78</v>
      </c>
      <c r="F14" s="2">
        <v>32</v>
      </c>
      <c r="G14" s="2">
        <v>35</v>
      </c>
      <c r="H14" s="2">
        <v>0</v>
      </c>
      <c r="I14" s="2">
        <v>4351</v>
      </c>
      <c r="J14" s="2">
        <v>4351</v>
      </c>
      <c r="K14" s="2">
        <v>4351</v>
      </c>
      <c r="L14" s="2">
        <f t="shared" si="1"/>
        <v>189529124.90000001</v>
      </c>
      <c r="M14" s="2">
        <v>961</v>
      </c>
      <c r="N14" s="2">
        <f t="shared" si="2"/>
        <v>41861160</v>
      </c>
      <c r="O14" s="2">
        <f t="shared" si="3"/>
        <v>1.5015625000000001</v>
      </c>
      <c r="P14" s="2">
        <f t="shared" si="4"/>
        <v>3889032.46</v>
      </c>
      <c r="Q14" s="2">
        <f t="shared" si="5"/>
        <v>3.8890324600000001</v>
      </c>
      <c r="R14" s="2">
        <v>0</v>
      </c>
      <c r="S14" s="2">
        <f t="shared" si="6"/>
        <v>0</v>
      </c>
      <c r="T14" s="2">
        <f t="shared" si="7"/>
        <v>0</v>
      </c>
      <c r="U14" s="2">
        <f t="shared" si="8"/>
        <v>0</v>
      </c>
      <c r="V14" s="2">
        <v>49936.230726000002</v>
      </c>
      <c r="W14" s="2">
        <f t="shared" si="9"/>
        <v>15.2205631252848</v>
      </c>
      <c r="X14" s="2">
        <f t="shared" si="10"/>
        <v>9.4576224821200441</v>
      </c>
      <c r="Y14" s="2">
        <f t="shared" si="11"/>
        <v>2.1772325965132322</v>
      </c>
      <c r="Z14" s="2">
        <f t="shared" si="12"/>
        <v>4.5275650483646421</v>
      </c>
      <c r="AA14" s="2">
        <f t="shared" si="13"/>
        <v>2.8360215410421565</v>
      </c>
      <c r="AB14" s="2">
        <f t="shared" si="14"/>
        <v>0.42445922328418517</v>
      </c>
      <c r="AC14" s="2">
        <v>32</v>
      </c>
      <c r="AD14" s="2">
        <f t="shared" si="15"/>
        <v>0.14148640776139507</v>
      </c>
      <c r="AE14" s="2" t="s">
        <v>133</v>
      </c>
      <c r="AF14" s="2">
        <f t="shared" si="16"/>
        <v>0</v>
      </c>
      <c r="AG14" s="2">
        <f t="shared" si="17"/>
        <v>6.2016109479289212E-2</v>
      </c>
      <c r="AH14" s="2">
        <f t="shared" si="18"/>
        <v>0.72463677852036057</v>
      </c>
      <c r="AI14" s="2">
        <f t="shared" si="19"/>
        <v>189529124.90000001</v>
      </c>
      <c r="AJ14" s="2">
        <f t="shared" si="20"/>
        <v>5366871.4800000004</v>
      </c>
      <c r="AK14" s="2">
        <f t="shared" si="21"/>
        <v>5.3668714800000004</v>
      </c>
      <c r="AL14" s="2" t="s">
        <v>185</v>
      </c>
      <c r="AM14" s="2" t="s">
        <v>133</v>
      </c>
      <c r="AN14" s="2" t="s">
        <v>186</v>
      </c>
      <c r="AO14" s="2" t="s">
        <v>187</v>
      </c>
      <c r="AP14" s="2" t="s">
        <v>133</v>
      </c>
      <c r="AQ14" s="2" t="s">
        <v>133</v>
      </c>
      <c r="AR14" s="2" t="s">
        <v>133</v>
      </c>
      <c r="AS14" s="2">
        <v>0</v>
      </c>
      <c r="AT14" s="2" t="s">
        <v>133</v>
      </c>
      <c r="AU14" s="2" t="s">
        <v>133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 t="s">
        <v>137</v>
      </c>
    </row>
    <row r="15" spans="1:99" s="2" customFormat="1" x14ac:dyDescent="0.25">
      <c r="A15" s="2" t="s">
        <v>188</v>
      </c>
      <c r="B15" s="2" t="s">
        <v>189</v>
      </c>
      <c r="C15" s="2" t="s">
        <v>190</v>
      </c>
      <c r="D15" s="2">
        <v>1963</v>
      </c>
      <c r="E15" s="2">
        <f t="shared" si="0"/>
        <v>52</v>
      </c>
      <c r="F15" s="2">
        <v>43</v>
      </c>
      <c r="G15" s="2">
        <v>45</v>
      </c>
      <c r="H15" s="2">
        <v>23210</v>
      </c>
      <c r="I15" s="2">
        <v>15050</v>
      </c>
      <c r="J15" s="2">
        <v>2600</v>
      </c>
      <c r="K15" s="2">
        <v>15050</v>
      </c>
      <c r="L15" s="2">
        <f t="shared" si="1"/>
        <v>655576495</v>
      </c>
      <c r="M15" s="2">
        <v>315</v>
      </c>
      <c r="N15" s="2">
        <f t="shared" si="2"/>
        <v>13721400</v>
      </c>
      <c r="O15" s="2">
        <f t="shared" si="3"/>
        <v>0.4921875</v>
      </c>
      <c r="P15" s="2">
        <f t="shared" si="4"/>
        <v>1274760.9000000001</v>
      </c>
      <c r="Q15" s="2">
        <f t="shared" si="5"/>
        <v>1.2747609</v>
      </c>
      <c r="R15" s="2">
        <v>16</v>
      </c>
      <c r="S15" s="2">
        <f t="shared" si="6"/>
        <v>41.439839999999997</v>
      </c>
      <c r="T15" s="2">
        <f t="shared" si="7"/>
        <v>10240</v>
      </c>
      <c r="U15" s="2">
        <f t="shared" si="8"/>
        <v>446080000</v>
      </c>
      <c r="V15" s="2">
        <v>30045.069669</v>
      </c>
      <c r="W15" s="2">
        <f t="shared" si="9"/>
        <v>9.157737235111199</v>
      </c>
      <c r="X15" s="2">
        <f t="shared" si="10"/>
        <v>5.6903559248905866</v>
      </c>
      <c r="Y15" s="2">
        <f t="shared" si="11"/>
        <v>2.2880668138530007</v>
      </c>
      <c r="Z15" s="2">
        <f t="shared" si="12"/>
        <v>47.777668095092338</v>
      </c>
      <c r="AA15" s="2">
        <f t="shared" si="13"/>
        <v>2.8555036392068964</v>
      </c>
      <c r="AB15" s="2">
        <f t="shared" si="14"/>
        <v>3.3333256810529539</v>
      </c>
      <c r="AC15" s="2">
        <v>43</v>
      </c>
      <c r="AD15" s="2">
        <f t="shared" si="15"/>
        <v>1.1111085603509847</v>
      </c>
      <c r="AE15" s="2" t="s">
        <v>133</v>
      </c>
      <c r="AF15" s="2">
        <f t="shared" si="16"/>
        <v>32.507936507936506</v>
      </c>
      <c r="AG15" s="2">
        <f t="shared" si="17"/>
        <v>1.1430656792209497</v>
      </c>
      <c r="AH15" s="2">
        <f t="shared" si="18"/>
        <v>0.3974873154377484</v>
      </c>
      <c r="AI15" s="2">
        <f t="shared" si="19"/>
        <v>113255740</v>
      </c>
      <c r="AJ15" s="2">
        <f t="shared" si="20"/>
        <v>3207048</v>
      </c>
      <c r="AK15" s="2">
        <f t="shared" si="21"/>
        <v>3.2070479999999999</v>
      </c>
      <c r="AL15" s="2" t="s">
        <v>191</v>
      </c>
      <c r="AM15" s="2" t="s">
        <v>133</v>
      </c>
      <c r="AN15" s="2" t="s">
        <v>192</v>
      </c>
      <c r="AO15" s="2" t="s">
        <v>193</v>
      </c>
      <c r="AP15" s="2" t="s">
        <v>133</v>
      </c>
      <c r="AQ15" s="2" t="s">
        <v>133</v>
      </c>
      <c r="AR15" s="2" t="s">
        <v>133</v>
      </c>
      <c r="AS15" s="2">
        <v>0</v>
      </c>
      <c r="AT15" s="2" t="s">
        <v>133</v>
      </c>
      <c r="AU15" s="2" t="s">
        <v>133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 t="s">
        <v>137</v>
      </c>
    </row>
    <row r="16" spans="1:99" s="2" customFormat="1" x14ac:dyDescent="0.25">
      <c r="A16" s="2" t="s">
        <v>194</v>
      </c>
      <c r="B16" s="2" t="s">
        <v>195</v>
      </c>
      <c r="C16" s="2" t="s">
        <v>196</v>
      </c>
      <c r="D16" s="2">
        <v>1965</v>
      </c>
      <c r="E16" s="2">
        <f t="shared" si="0"/>
        <v>50</v>
      </c>
      <c r="F16" s="2">
        <v>69</v>
      </c>
      <c r="G16" s="2">
        <v>71</v>
      </c>
      <c r="H16" s="2">
        <v>19000</v>
      </c>
      <c r="I16" s="2">
        <v>38300</v>
      </c>
      <c r="J16" s="2">
        <v>7830</v>
      </c>
      <c r="K16" s="2">
        <v>38300</v>
      </c>
      <c r="L16" s="2">
        <f t="shared" si="1"/>
        <v>1668344170</v>
      </c>
      <c r="M16" s="2">
        <v>737</v>
      </c>
      <c r="N16" s="2">
        <f t="shared" si="2"/>
        <v>32103720</v>
      </c>
      <c r="O16" s="2">
        <f t="shared" si="3"/>
        <v>1.1515625</v>
      </c>
      <c r="P16" s="2">
        <f t="shared" si="4"/>
        <v>2982535.8200000003</v>
      </c>
      <c r="Q16" s="2">
        <f t="shared" si="5"/>
        <v>2.9825358200000003</v>
      </c>
      <c r="R16" s="2">
        <v>36</v>
      </c>
      <c r="S16" s="2">
        <f t="shared" si="6"/>
        <v>93.239639999999994</v>
      </c>
      <c r="T16" s="2">
        <f t="shared" si="7"/>
        <v>23040</v>
      </c>
      <c r="U16" s="2">
        <f t="shared" si="8"/>
        <v>1003680000</v>
      </c>
      <c r="V16" s="2">
        <v>35509.166881999998</v>
      </c>
      <c r="W16" s="2">
        <f t="shared" si="9"/>
        <v>10.823194065633599</v>
      </c>
      <c r="X16" s="2">
        <f t="shared" si="10"/>
        <v>6.7252231524495079</v>
      </c>
      <c r="Y16" s="2">
        <f t="shared" si="11"/>
        <v>1.7678992138315242</v>
      </c>
      <c r="Z16" s="2">
        <f t="shared" si="12"/>
        <v>51.967316248708869</v>
      </c>
      <c r="AA16" s="2">
        <f t="shared" si="13"/>
        <v>1.1206282630357594</v>
      </c>
      <c r="AB16" s="2">
        <f t="shared" si="14"/>
        <v>2.2594485325525597</v>
      </c>
      <c r="AC16" s="2">
        <v>69</v>
      </c>
      <c r="AD16" s="2">
        <f t="shared" si="15"/>
        <v>0.75314951085085313</v>
      </c>
      <c r="AE16" s="2">
        <v>13.267300000000001</v>
      </c>
      <c r="AF16" s="2">
        <f t="shared" si="16"/>
        <v>31.261872455902306</v>
      </c>
      <c r="AG16" s="2">
        <f t="shared" si="17"/>
        <v>0.81282688169240258</v>
      </c>
      <c r="AH16" s="2">
        <f t="shared" si="18"/>
        <v>0.3088103119227284</v>
      </c>
      <c r="AI16" s="2">
        <f t="shared" si="19"/>
        <v>341074017</v>
      </c>
      <c r="AJ16" s="2">
        <f t="shared" si="20"/>
        <v>9658148.4000000004</v>
      </c>
      <c r="AK16" s="2">
        <f t="shared" si="21"/>
        <v>9.6581484</v>
      </c>
      <c r="AL16" s="2" t="s">
        <v>197</v>
      </c>
      <c r="AM16" s="2" t="s">
        <v>133</v>
      </c>
      <c r="AN16" s="2" t="s">
        <v>198</v>
      </c>
      <c r="AO16" s="2" t="s">
        <v>199</v>
      </c>
      <c r="AP16" s="2" t="s">
        <v>200</v>
      </c>
      <c r="AQ16" s="2" t="s">
        <v>201</v>
      </c>
      <c r="AR16" s="2" t="s">
        <v>202</v>
      </c>
      <c r="AS16" s="2">
        <v>1</v>
      </c>
      <c r="AT16" s="2" t="s">
        <v>203</v>
      </c>
      <c r="AU16" s="2" t="s">
        <v>204</v>
      </c>
      <c r="AV16" s="2">
        <v>6</v>
      </c>
      <c r="AW16" s="5">
        <v>100</v>
      </c>
      <c r="AX16" s="2">
        <v>0</v>
      </c>
      <c r="AY16" s="2">
        <v>0</v>
      </c>
      <c r="AZ16" s="5">
        <v>2.8</v>
      </c>
      <c r="BA16" s="5">
        <v>0.3</v>
      </c>
      <c r="BB16" s="2">
        <v>0</v>
      </c>
      <c r="BC16" s="5">
        <v>0.2</v>
      </c>
      <c r="BD16" s="2">
        <v>0</v>
      </c>
      <c r="BE16" s="5">
        <v>0.3</v>
      </c>
      <c r="BF16" s="5">
        <v>4.0999999999999996</v>
      </c>
      <c r="BG16" s="2">
        <v>0</v>
      </c>
      <c r="BH16" s="5">
        <v>0.1</v>
      </c>
      <c r="BI16" s="2">
        <v>0</v>
      </c>
      <c r="BJ16" s="5">
        <v>19</v>
      </c>
      <c r="BK16" s="5">
        <v>26.8</v>
      </c>
      <c r="BL16" s="5">
        <v>46.4</v>
      </c>
      <c r="BM16" s="2">
        <v>0</v>
      </c>
      <c r="BN16" s="2">
        <v>0</v>
      </c>
      <c r="BO16" s="5">
        <v>1483</v>
      </c>
      <c r="BP16" s="5">
        <v>277</v>
      </c>
      <c r="BQ16" s="5">
        <v>13</v>
      </c>
      <c r="BR16" s="5">
        <v>2</v>
      </c>
      <c r="BS16" s="5">
        <v>0.15</v>
      </c>
      <c r="BT16" s="5">
        <v>0.03</v>
      </c>
      <c r="BU16" s="5">
        <v>3678</v>
      </c>
      <c r="BV16" s="5">
        <v>33</v>
      </c>
      <c r="BW16" s="5">
        <v>0.37</v>
      </c>
      <c r="BX16" s="5">
        <v>30190</v>
      </c>
      <c r="BY16" s="5">
        <v>669</v>
      </c>
      <c r="BZ16" s="5">
        <v>270</v>
      </c>
      <c r="CA16" s="5">
        <v>6</v>
      </c>
      <c r="CB16" s="5">
        <v>2.61</v>
      </c>
      <c r="CC16" s="5">
        <v>0.06</v>
      </c>
      <c r="CD16" s="5">
        <v>2</v>
      </c>
      <c r="CE16" s="5">
        <v>3</v>
      </c>
      <c r="CF16" s="5">
        <v>71</v>
      </c>
      <c r="CG16" s="5">
        <v>36</v>
      </c>
      <c r="CH16" s="5">
        <v>14</v>
      </c>
      <c r="CI16" s="5">
        <v>1</v>
      </c>
      <c r="CJ16" s="5">
        <v>1</v>
      </c>
      <c r="CK16" s="2">
        <v>0</v>
      </c>
      <c r="CL16" s="2">
        <v>0</v>
      </c>
      <c r="CM16" s="2">
        <v>0</v>
      </c>
      <c r="CN16" s="2">
        <v>0</v>
      </c>
      <c r="CO16" s="5">
        <v>1</v>
      </c>
      <c r="CP16" s="5">
        <v>11</v>
      </c>
      <c r="CQ16" s="5">
        <v>10</v>
      </c>
      <c r="CR16" s="5">
        <v>49</v>
      </c>
      <c r="CS16" s="5">
        <v>0.30005999999999999</v>
      </c>
      <c r="CT16" s="5">
        <v>6.173E-2</v>
      </c>
      <c r="CU16" s="2" t="s">
        <v>137</v>
      </c>
    </row>
    <row r="17" spans="1:99" s="2" customFormat="1" x14ac:dyDescent="0.25">
      <c r="A17" s="2" t="s">
        <v>205</v>
      </c>
      <c r="B17" s="2" t="s">
        <v>206</v>
      </c>
      <c r="C17" s="2" t="s">
        <v>207</v>
      </c>
      <c r="D17" s="2">
        <v>1965</v>
      </c>
      <c r="E17" s="2">
        <f t="shared" si="0"/>
        <v>50</v>
      </c>
      <c r="F17" s="2">
        <v>58</v>
      </c>
      <c r="G17" s="2">
        <v>60</v>
      </c>
      <c r="H17" s="2">
        <v>12100</v>
      </c>
      <c r="I17" s="2">
        <v>10300</v>
      </c>
      <c r="J17" s="2">
        <v>2000</v>
      </c>
      <c r="K17" s="2">
        <v>10300</v>
      </c>
      <c r="L17" s="2">
        <f t="shared" si="1"/>
        <v>448666970</v>
      </c>
      <c r="M17" s="2">
        <v>284</v>
      </c>
      <c r="N17" s="2">
        <f t="shared" si="2"/>
        <v>12371040</v>
      </c>
      <c r="O17" s="2">
        <f t="shared" si="3"/>
        <v>0.44375000000000003</v>
      </c>
      <c r="P17" s="2">
        <f t="shared" si="4"/>
        <v>1149308.24</v>
      </c>
      <c r="Q17" s="2">
        <f t="shared" si="5"/>
        <v>1.1493082400000001</v>
      </c>
      <c r="R17" s="2">
        <v>8</v>
      </c>
      <c r="S17" s="2">
        <f t="shared" si="6"/>
        <v>20.719919999999998</v>
      </c>
      <c r="T17" s="2">
        <f t="shared" si="7"/>
        <v>5120</v>
      </c>
      <c r="U17" s="2">
        <f t="shared" si="8"/>
        <v>223040000</v>
      </c>
      <c r="W17" s="2">
        <f t="shared" si="9"/>
        <v>0</v>
      </c>
      <c r="X17" s="2">
        <f t="shared" si="10"/>
        <v>0</v>
      </c>
      <c r="Y17" s="2">
        <f t="shared" si="11"/>
        <v>0</v>
      </c>
      <c r="Z17" s="2">
        <f t="shared" si="12"/>
        <v>36.267522374836716</v>
      </c>
      <c r="AA17" s="2">
        <f t="shared" si="13"/>
        <v>0</v>
      </c>
      <c r="AB17" s="2">
        <f t="shared" si="14"/>
        <v>1.8759063297329335</v>
      </c>
      <c r="AC17" s="2">
        <v>58</v>
      </c>
      <c r="AD17" s="2">
        <f t="shared" si="15"/>
        <v>0.6253021099109779</v>
      </c>
      <c r="AE17" s="2" t="s">
        <v>133</v>
      </c>
      <c r="AF17" s="2">
        <f t="shared" si="16"/>
        <v>18.028169014084508</v>
      </c>
      <c r="AG17" s="2">
        <f t="shared" si="17"/>
        <v>0.91381909879107104</v>
      </c>
      <c r="AH17" s="2">
        <f t="shared" si="18"/>
        <v>0.46588037098291013</v>
      </c>
      <c r="AI17" s="2">
        <f t="shared" si="19"/>
        <v>87119800</v>
      </c>
      <c r="AJ17" s="2">
        <f t="shared" si="20"/>
        <v>2466960</v>
      </c>
      <c r="AK17" s="2">
        <f t="shared" si="21"/>
        <v>2.4669599999999998</v>
      </c>
      <c r="AL17" s="2" t="s">
        <v>133</v>
      </c>
      <c r="AM17" s="2" t="s">
        <v>133</v>
      </c>
      <c r="AN17" s="2" t="s">
        <v>133</v>
      </c>
      <c r="AO17" s="2" t="s">
        <v>133</v>
      </c>
      <c r="AP17" s="2" t="s">
        <v>133</v>
      </c>
      <c r="AQ17" s="2" t="s">
        <v>133</v>
      </c>
      <c r="AR17" s="2" t="s">
        <v>133</v>
      </c>
      <c r="AS17" s="2">
        <v>0</v>
      </c>
      <c r="AT17" s="2" t="s">
        <v>133</v>
      </c>
      <c r="AU17" s="2" t="s">
        <v>133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 t="s">
        <v>137</v>
      </c>
    </row>
    <row r="18" spans="1:99" s="2" customFormat="1" x14ac:dyDescent="0.25">
      <c r="A18" s="2" t="s">
        <v>208</v>
      </c>
      <c r="B18" s="2" t="s">
        <v>209</v>
      </c>
      <c r="C18" s="2" t="s">
        <v>210</v>
      </c>
      <c r="D18" s="2">
        <v>1965</v>
      </c>
      <c r="E18" s="2">
        <f t="shared" si="0"/>
        <v>50</v>
      </c>
      <c r="F18" s="2">
        <v>42</v>
      </c>
      <c r="G18" s="2">
        <v>45</v>
      </c>
      <c r="H18" s="2">
        <v>21000</v>
      </c>
      <c r="I18" s="2">
        <v>11750</v>
      </c>
      <c r="J18" s="2">
        <v>2850</v>
      </c>
      <c r="K18" s="2">
        <v>11750</v>
      </c>
      <c r="L18" s="2">
        <f t="shared" si="1"/>
        <v>511828825</v>
      </c>
      <c r="M18" s="2">
        <v>255</v>
      </c>
      <c r="N18" s="2">
        <f t="shared" si="2"/>
        <v>11107800</v>
      </c>
      <c r="O18" s="2">
        <f t="shared" si="3"/>
        <v>0.3984375</v>
      </c>
      <c r="P18" s="2">
        <f t="shared" si="4"/>
        <v>1031949.3</v>
      </c>
      <c r="Q18" s="2">
        <f t="shared" si="5"/>
        <v>1.0319493</v>
      </c>
      <c r="R18" s="2">
        <v>11</v>
      </c>
      <c r="S18" s="2">
        <f t="shared" si="6"/>
        <v>28.489889999999999</v>
      </c>
      <c r="T18" s="2">
        <f t="shared" si="7"/>
        <v>7040</v>
      </c>
      <c r="U18" s="2">
        <f t="shared" si="8"/>
        <v>306680000</v>
      </c>
      <c r="W18" s="2">
        <f t="shared" si="9"/>
        <v>0</v>
      </c>
      <c r="X18" s="2">
        <f t="shared" si="10"/>
        <v>0</v>
      </c>
      <c r="Y18" s="2">
        <f t="shared" si="11"/>
        <v>0</v>
      </c>
      <c r="Z18" s="2">
        <f t="shared" si="12"/>
        <v>46.078325591026129</v>
      </c>
      <c r="AA18" s="2">
        <f t="shared" si="13"/>
        <v>0</v>
      </c>
      <c r="AB18" s="2">
        <f t="shared" si="14"/>
        <v>3.2913089707875804</v>
      </c>
      <c r="AC18" s="2">
        <v>42</v>
      </c>
      <c r="AD18" s="2">
        <f t="shared" si="15"/>
        <v>1.0971029902625269</v>
      </c>
      <c r="AE18" s="2" t="s">
        <v>133</v>
      </c>
      <c r="AF18" s="2">
        <f t="shared" si="16"/>
        <v>27.607843137254903</v>
      </c>
      <c r="AG18" s="2">
        <f t="shared" si="17"/>
        <v>1.2252595942179192</v>
      </c>
      <c r="AH18" s="2">
        <f t="shared" si="18"/>
        <v>0.29354952952963204</v>
      </c>
      <c r="AI18" s="2">
        <f t="shared" si="19"/>
        <v>124145715</v>
      </c>
      <c r="AJ18" s="2">
        <f t="shared" si="20"/>
        <v>3515418</v>
      </c>
      <c r="AK18" s="2">
        <f t="shared" si="21"/>
        <v>3.5154179999999999</v>
      </c>
      <c r="AL18" s="2" t="s">
        <v>133</v>
      </c>
      <c r="AM18" s="2" t="s">
        <v>133</v>
      </c>
      <c r="AN18" s="2" t="s">
        <v>133</v>
      </c>
      <c r="AO18" s="2" t="s">
        <v>133</v>
      </c>
      <c r="AP18" s="2" t="s">
        <v>133</v>
      </c>
      <c r="AQ18" s="2" t="s">
        <v>133</v>
      </c>
      <c r="AR18" s="2" t="s">
        <v>133</v>
      </c>
      <c r="AS18" s="2">
        <v>0</v>
      </c>
      <c r="AT18" s="2" t="s">
        <v>133</v>
      </c>
      <c r="AU18" s="2" t="s">
        <v>133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 t="s">
        <v>137</v>
      </c>
    </row>
    <row r="19" spans="1:99" s="2" customFormat="1" x14ac:dyDescent="0.25">
      <c r="A19" s="2" t="s">
        <v>211</v>
      </c>
      <c r="B19" s="2" t="s">
        <v>212</v>
      </c>
      <c r="C19" s="2" t="s">
        <v>213</v>
      </c>
      <c r="D19" s="2">
        <v>1967</v>
      </c>
      <c r="E19" s="2">
        <f t="shared" si="0"/>
        <v>48</v>
      </c>
      <c r="F19" s="2">
        <v>77</v>
      </c>
      <c r="G19" s="2">
        <v>80</v>
      </c>
      <c r="H19" s="2">
        <v>25200</v>
      </c>
      <c r="I19" s="2">
        <v>122283</v>
      </c>
      <c r="J19" s="2">
        <v>25994</v>
      </c>
      <c r="K19" s="2">
        <v>122283</v>
      </c>
      <c r="L19" s="2">
        <f t="shared" si="1"/>
        <v>5326635251.6999998</v>
      </c>
      <c r="M19" s="2">
        <v>1780</v>
      </c>
      <c r="N19" s="2">
        <f t="shared" si="2"/>
        <v>77536800</v>
      </c>
      <c r="O19" s="2">
        <f t="shared" si="3"/>
        <v>2.78125</v>
      </c>
      <c r="P19" s="2">
        <f t="shared" si="4"/>
        <v>7203410.7999999998</v>
      </c>
      <c r="Q19" s="2">
        <f t="shared" si="5"/>
        <v>7.2034108000000003</v>
      </c>
      <c r="R19" s="2">
        <v>89</v>
      </c>
      <c r="S19" s="2">
        <f t="shared" si="6"/>
        <v>230.50910999999999</v>
      </c>
      <c r="T19" s="2">
        <f t="shared" si="7"/>
        <v>56960</v>
      </c>
      <c r="U19" s="2">
        <f t="shared" si="8"/>
        <v>2481320000</v>
      </c>
      <c r="V19" s="2">
        <v>80696.128614999994</v>
      </c>
      <c r="W19" s="2">
        <f t="shared" si="9"/>
        <v>24.596180001851998</v>
      </c>
      <c r="X19" s="2">
        <f t="shared" si="10"/>
        <v>15.28336258290931</v>
      </c>
      <c r="Y19" s="2">
        <f t="shared" si="11"/>
        <v>2.585195923868508</v>
      </c>
      <c r="Z19" s="2">
        <f t="shared" si="12"/>
        <v>68.698156897112085</v>
      </c>
      <c r="AA19" s="2">
        <f t="shared" si="13"/>
        <v>0.7671184638817059</v>
      </c>
      <c r="AB19" s="2">
        <f t="shared" si="14"/>
        <v>2.6765515674199514</v>
      </c>
      <c r="AC19" s="2">
        <v>77</v>
      </c>
      <c r="AD19" s="2">
        <f t="shared" si="15"/>
        <v>0.89218385580665049</v>
      </c>
      <c r="AE19" s="2">
        <v>14.4735</v>
      </c>
      <c r="AF19" s="2">
        <f t="shared" si="16"/>
        <v>32</v>
      </c>
      <c r="AG19" s="2">
        <f t="shared" si="17"/>
        <v>0.69141149772134947</v>
      </c>
      <c r="AH19" s="2">
        <f t="shared" si="18"/>
        <v>0.22466372530973561</v>
      </c>
      <c r="AI19" s="2">
        <f t="shared" si="19"/>
        <v>1132296040.6000001</v>
      </c>
      <c r="AJ19" s="2">
        <f t="shared" si="20"/>
        <v>32063079.120000001</v>
      </c>
      <c r="AK19" s="2">
        <f t="shared" si="21"/>
        <v>32.063079119999998</v>
      </c>
      <c r="AL19" s="2" t="s">
        <v>214</v>
      </c>
      <c r="AM19" s="2" t="s">
        <v>133</v>
      </c>
      <c r="AN19" s="2" t="s">
        <v>215</v>
      </c>
      <c r="AO19" s="2" t="s">
        <v>216</v>
      </c>
      <c r="AP19" s="2" t="s">
        <v>217</v>
      </c>
      <c r="AQ19" s="2" t="s">
        <v>201</v>
      </c>
      <c r="AR19" s="2" t="s">
        <v>218</v>
      </c>
      <c r="AS19" s="2">
        <v>1</v>
      </c>
      <c r="AT19" s="2" t="s">
        <v>219</v>
      </c>
      <c r="AU19" s="2" t="s">
        <v>220</v>
      </c>
      <c r="AV19" s="2">
        <v>6</v>
      </c>
      <c r="AW19" s="5">
        <v>81</v>
      </c>
      <c r="AX19" s="5">
        <v>19</v>
      </c>
      <c r="AY19" s="5">
        <v>1</v>
      </c>
      <c r="AZ19" s="5">
        <v>2.2999999999999998</v>
      </c>
      <c r="BA19" s="5">
        <v>1.1000000000000001</v>
      </c>
      <c r="BB19" s="5">
        <v>0.1</v>
      </c>
      <c r="BC19" s="5">
        <v>0.2</v>
      </c>
      <c r="BD19" s="2">
        <v>0</v>
      </c>
      <c r="BE19" s="5">
        <v>0.2</v>
      </c>
      <c r="BF19" s="5">
        <v>2.7</v>
      </c>
      <c r="BG19" s="2">
        <v>0</v>
      </c>
      <c r="BH19" s="2">
        <v>0</v>
      </c>
      <c r="BI19" s="2">
        <v>0</v>
      </c>
      <c r="BJ19" s="5">
        <v>22</v>
      </c>
      <c r="BK19" s="5">
        <v>21.9</v>
      </c>
      <c r="BL19" s="5">
        <v>49.3</v>
      </c>
      <c r="BM19" s="2">
        <v>0</v>
      </c>
      <c r="BN19" s="2">
        <v>0</v>
      </c>
      <c r="BO19" s="5">
        <v>1533</v>
      </c>
      <c r="BP19" s="5">
        <v>301</v>
      </c>
      <c r="BQ19" s="5">
        <v>12</v>
      </c>
      <c r="BR19" s="5">
        <v>2</v>
      </c>
      <c r="BS19" s="5">
        <v>0.14000000000000001</v>
      </c>
      <c r="BT19" s="5">
        <v>0.03</v>
      </c>
      <c r="BU19" s="5">
        <v>3880</v>
      </c>
      <c r="BV19" s="5">
        <v>30</v>
      </c>
      <c r="BW19" s="5">
        <v>0.37</v>
      </c>
      <c r="BX19" s="5">
        <v>72354</v>
      </c>
      <c r="BY19" s="5">
        <v>5418</v>
      </c>
      <c r="BZ19" s="5">
        <v>565</v>
      </c>
      <c r="CA19" s="5">
        <v>42</v>
      </c>
      <c r="CB19" s="5">
        <v>5.64</v>
      </c>
      <c r="CC19" s="5">
        <v>0.45</v>
      </c>
      <c r="CD19" s="5">
        <v>2</v>
      </c>
      <c r="CE19" s="5">
        <v>3</v>
      </c>
      <c r="CF19" s="5">
        <v>77</v>
      </c>
      <c r="CG19" s="5">
        <v>35</v>
      </c>
      <c r="CH19" s="5">
        <v>12</v>
      </c>
      <c r="CI19" s="2">
        <v>0</v>
      </c>
      <c r="CJ19" s="5">
        <v>1</v>
      </c>
      <c r="CK19" s="2">
        <v>0</v>
      </c>
      <c r="CL19" s="2">
        <v>0</v>
      </c>
      <c r="CM19" s="2">
        <v>0</v>
      </c>
      <c r="CN19" s="2">
        <v>0</v>
      </c>
      <c r="CO19" s="5">
        <v>1</v>
      </c>
      <c r="CP19" s="5">
        <v>13</v>
      </c>
      <c r="CQ19" s="5">
        <v>8</v>
      </c>
      <c r="CR19" s="5">
        <v>48</v>
      </c>
      <c r="CS19" s="5">
        <v>0.48694999999999999</v>
      </c>
      <c r="CT19" s="5">
        <v>0.44242999999999999</v>
      </c>
      <c r="CU19" s="2" t="s">
        <v>137</v>
      </c>
    </row>
    <row r="20" spans="1:99" s="2" customFormat="1" x14ac:dyDescent="0.25">
      <c r="A20" s="2" t="s">
        <v>221</v>
      </c>
      <c r="B20" s="2" t="s">
        <v>222</v>
      </c>
      <c r="C20" s="2" t="s">
        <v>223</v>
      </c>
      <c r="D20" s="2">
        <v>1963</v>
      </c>
      <c r="E20" s="2">
        <f t="shared" si="0"/>
        <v>52</v>
      </c>
      <c r="F20" s="2">
        <v>46</v>
      </c>
      <c r="G20" s="2">
        <v>48</v>
      </c>
      <c r="H20" s="2">
        <v>22925</v>
      </c>
      <c r="I20" s="2">
        <v>17550</v>
      </c>
      <c r="J20" s="2">
        <v>3020</v>
      </c>
      <c r="K20" s="2">
        <v>17550</v>
      </c>
      <c r="L20" s="2">
        <f t="shared" si="1"/>
        <v>764476245</v>
      </c>
      <c r="M20" s="2">
        <v>325</v>
      </c>
      <c r="N20" s="2">
        <f t="shared" si="2"/>
        <v>14157000</v>
      </c>
      <c r="O20" s="2">
        <f t="shared" si="3"/>
        <v>0.5078125</v>
      </c>
      <c r="P20" s="2">
        <f t="shared" si="4"/>
        <v>1315229.5</v>
      </c>
      <c r="Q20" s="2">
        <f t="shared" si="5"/>
        <v>1.3152295000000001</v>
      </c>
      <c r="R20" s="2">
        <v>17</v>
      </c>
      <c r="S20" s="2">
        <f t="shared" si="6"/>
        <v>44.029829999999997</v>
      </c>
      <c r="T20" s="2">
        <f t="shared" si="7"/>
        <v>10880</v>
      </c>
      <c r="U20" s="2">
        <f t="shared" si="8"/>
        <v>473960000</v>
      </c>
      <c r="V20" s="2">
        <v>23372.991704</v>
      </c>
      <c r="W20" s="2">
        <f t="shared" si="9"/>
        <v>7.1240878713791993</v>
      </c>
      <c r="X20" s="2">
        <f t="shared" si="10"/>
        <v>4.4267043907873767</v>
      </c>
      <c r="Y20" s="2">
        <f t="shared" si="11"/>
        <v>1.7523602292298301</v>
      </c>
      <c r="Z20" s="2">
        <f t="shared" si="12"/>
        <v>53.999876033057852</v>
      </c>
      <c r="AA20" s="2">
        <f t="shared" si="13"/>
        <v>1.912450541422781</v>
      </c>
      <c r="AB20" s="2">
        <f t="shared" si="14"/>
        <v>3.5217310456342075</v>
      </c>
      <c r="AC20" s="2">
        <v>46</v>
      </c>
      <c r="AD20" s="2">
        <f t="shared" si="15"/>
        <v>1.173910348544736</v>
      </c>
      <c r="AE20" s="2" t="s">
        <v>133</v>
      </c>
      <c r="AF20" s="2">
        <f t="shared" si="16"/>
        <v>33.476923076923079</v>
      </c>
      <c r="AG20" s="2">
        <f t="shared" si="17"/>
        <v>1.2718989103419673</v>
      </c>
      <c r="AH20" s="2">
        <f t="shared" si="18"/>
        <v>0.3530713566118967</v>
      </c>
      <c r="AI20" s="2">
        <f t="shared" si="19"/>
        <v>131550898</v>
      </c>
      <c r="AJ20" s="2">
        <f t="shared" si="20"/>
        <v>3725109.6</v>
      </c>
      <c r="AK20" s="2">
        <f t="shared" si="21"/>
        <v>3.7251096000000001</v>
      </c>
      <c r="AL20" s="2" t="s">
        <v>224</v>
      </c>
      <c r="AM20" s="2" t="s">
        <v>133</v>
      </c>
      <c r="AN20" s="2" t="s">
        <v>225</v>
      </c>
      <c r="AO20" s="2" t="s">
        <v>226</v>
      </c>
      <c r="AP20" s="2" t="s">
        <v>133</v>
      </c>
      <c r="AQ20" s="2" t="s">
        <v>133</v>
      </c>
      <c r="AR20" s="2" t="s">
        <v>133</v>
      </c>
      <c r="AS20" s="2">
        <v>0</v>
      </c>
      <c r="AT20" s="2" t="s">
        <v>133</v>
      </c>
      <c r="AU20" s="2" t="s">
        <v>133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137</v>
      </c>
    </row>
    <row r="21" spans="1:99" s="2" customFormat="1" x14ac:dyDescent="0.25">
      <c r="A21" s="2" t="s">
        <v>227</v>
      </c>
      <c r="B21" s="2" t="s">
        <v>228</v>
      </c>
      <c r="C21" s="2" t="s">
        <v>229</v>
      </c>
      <c r="D21" s="2">
        <v>1952</v>
      </c>
      <c r="E21" s="2">
        <f t="shared" si="0"/>
        <v>63</v>
      </c>
      <c r="F21" s="2">
        <v>105</v>
      </c>
      <c r="G21" s="2">
        <v>107</v>
      </c>
      <c r="H21" s="2">
        <v>485000</v>
      </c>
      <c r="I21" s="2">
        <v>825700</v>
      </c>
      <c r="J21" s="2">
        <v>327600</v>
      </c>
      <c r="K21" s="2">
        <v>825700</v>
      </c>
      <c r="L21" s="2">
        <f t="shared" si="1"/>
        <v>35967409430</v>
      </c>
      <c r="M21" s="2">
        <v>13600</v>
      </c>
      <c r="N21" s="2">
        <f t="shared" si="2"/>
        <v>592416000</v>
      </c>
      <c r="O21" s="2">
        <f t="shared" si="3"/>
        <v>21.25</v>
      </c>
      <c r="P21" s="2">
        <f t="shared" si="4"/>
        <v>55037296</v>
      </c>
      <c r="Q21" s="2">
        <f t="shared" si="5"/>
        <v>55.037296000000005</v>
      </c>
      <c r="R21" s="2">
        <v>7636</v>
      </c>
      <c r="S21" s="2">
        <f t="shared" si="6"/>
        <v>19777.163639999999</v>
      </c>
      <c r="T21" s="2">
        <f t="shared" si="7"/>
        <v>4887040</v>
      </c>
      <c r="U21" s="2">
        <f t="shared" si="8"/>
        <v>212891680000</v>
      </c>
      <c r="V21" s="2">
        <v>280694.51581000001</v>
      </c>
      <c r="W21" s="2">
        <f t="shared" si="9"/>
        <v>85.555688418887996</v>
      </c>
      <c r="X21" s="2">
        <f t="shared" si="10"/>
        <v>53.161857127319145</v>
      </c>
      <c r="Y21" s="2">
        <f t="shared" si="11"/>
        <v>3.2532335088264737</v>
      </c>
      <c r="Z21" s="2">
        <f t="shared" si="12"/>
        <v>60.713095915707882</v>
      </c>
      <c r="AA21" s="2">
        <f t="shared" si="13"/>
        <v>0.21172536243607976</v>
      </c>
      <c r="AB21" s="2">
        <f t="shared" si="14"/>
        <v>1.7346598833059397</v>
      </c>
      <c r="AC21" s="2">
        <v>105</v>
      </c>
      <c r="AD21" s="2">
        <f t="shared" si="15"/>
        <v>0.57821996110197982</v>
      </c>
      <c r="AE21" s="2">
        <v>273.42599999999999</v>
      </c>
      <c r="AF21" s="2">
        <f t="shared" si="16"/>
        <v>359.34117647058821</v>
      </c>
      <c r="AG21" s="2">
        <f t="shared" si="17"/>
        <v>0.2210621746392411</v>
      </c>
      <c r="AH21" s="2">
        <f t="shared" si="18"/>
        <v>0.13620124691240559</v>
      </c>
      <c r="AI21" s="2">
        <f t="shared" si="19"/>
        <v>14270223240</v>
      </c>
      <c r="AJ21" s="2">
        <f t="shared" si="20"/>
        <v>404088048</v>
      </c>
      <c r="AK21" s="2">
        <f t="shared" si="21"/>
        <v>404.08804800000001</v>
      </c>
      <c r="AL21" s="2" t="s">
        <v>230</v>
      </c>
      <c r="AM21" s="2" t="s">
        <v>133</v>
      </c>
      <c r="AN21" s="2" t="s">
        <v>231</v>
      </c>
      <c r="AO21" s="2" t="s">
        <v>232</v>
      </c>
      <c r="AP21" s="2" t="s">
        <v>233</v>
      </c>
      <c r="AQ21" s="2" t="s">
        <v>234</v>
      </c>
      <c r="AR21" s="2" t="s">
        <v>235</v>
      </c>
      <c r="AS21" s="2">
        <v>5</v>
      </c>
      <c r="AT21" s="2" t="s">
        <v>236</v>
      </c>
      <c r="AU21" s="2" t="s">
        <v>237</v>
      </c>
      <c r="AV21" s="2">
        <v>5</v>
      </c>
      <c r="AW21" s="5">
        <v>78</v>
      </c>
      <c r="AX21" s="5">
        <v>21</v>
      </c>
      <c r="AY21" s="5">
        <v>1</v>
      </c>
      <c r="AZ21" s="5">
        <v>0.2</v>
      </c>
      <c r="BA21" s="5">
        <v>0.2</v>
      </c>
      <c r="BB21" s="2">
        <v>0</v>
      </c>
      <c r="BC21" s="5">
        <v>0.1</v>
      </c>
      <c r="BD21" s="2">
        <v>0</v>
      </c>
      <c r="BE21" s="5">
        <v>0.1</v>
      </c>
      <c r="BF21" s="5">
        <v>0.4</v>
      </c>
      <c r="BG21" s="5">
        <v>0.1</v>
      </c>
      <c r="BH21" s="2">
        <v>0</v>
      </c>
      <c r="BI21" s="2">
        <v>0</v>
      </c>
      <c r="BJ21" s="5">
        <v>51.4</v>
      </c>
      <c r="BK21" s="5">
        <v>3.5</v>
      </c>
      <c r="BL21" s="5">
        <v>43.8</v>
      </c>
      <c r="BM21" s="2">
        <v>0</v>
      </c>
      <c r="BN21" s="5">
        <v>0.1</v>
      </c>
      <c r="BO21" s="5">
        <v>16372</v>
      </c>
      <c r="BP21" s="5">
        <v>7390</v>
      </c>
      <c r="BQ21" s="2">
        <v>0</v>
      </c>
      <c r="BR21" s="2">
        <v>0</v>
      </c>
      <c r="BS21" s="5">
        <v>0.01</v>
      </c>
      <c r="BT21" s="5">
        <v>0.01</v>
      </c>
      <c r="BU21" s="5">
        <v>28995</v>
      </c>
      <c r="BV21" s="5">
        <v>1</v>
      </c>
      <c r="BW21" s="5">
        <v>0.03</v>
      </c>
      <c r="BX21" s="5">
        <v>1709838</v>
      </c>
      <c r="BY21" s="5">
        <v>28555</v>
      </c>
      <c r="BZ21" s="5">
        <v>34</v>
      </c>
      <c r="CA21" s="5">
        <v>1</v>
      </c>
      <c r="CB21" s="5">
        <v>7.35</v>
      </c>
      <c r="CC21" s="5">
        <v>0.13</v>
      </c>
      <c r="CD21" s="5">
        <v>2</v>
      </c>
      <c r="CE21" s="5">
        <v>2</v>
      </c>
      <c r="CF21" s="5">
        <v>79</v>
      </c>
      <c r="CG21" s="5">
        <v>38</v>
      </c>
      <c r="CH21" s="5">
        <v>10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5">
        <v>4</v>
      </c>
      <c r="CP21" s="5">
        <v>30</v>
      </c>
      <c r="CQ21" s="5">
        <v>5</v>
      </c>
      <c r="CR21" s="5">
        <v>30</v>
      </c>
      <c r="CS21" s="5">
        <v>0.16091</v>
      </c>
      <c r="CT21" s="5">
        <v>2.2079999999999999E-2</v>
      </c>
      <c r="CU21" s="2" t="s">
        <v>137</v>
      </c>
    </row>
    <row r="22" spans="1:99" s="2" customFormat="1" x14ac:dyDescent="0.25">
      <c r="A22" s="2" t="s">
        <v>238</v>
      </c>
      <c r="C22" s="2" t="s">
        <v>239</v>
      </c>
      <c r="D22" s="2">
        <v>1945</v>
      </c>
      <c r="E22" s="2">
        <f t="shared" si="0"/>
        <v>70</v>
      </c>
      <c r="F22" s="2">
        <v>52</v>
      </c>
      <c r="G22" s="2">
        <v>87</v>
      </c>
      <c r="H22" s="2">
        <v>25500</v>
      </c>
      <c r="I22" s="2">
        <v>47800</v>
      </c>
      <c r="J22" s="2">
        <v>31060</v>
      </c>
      <c r="K22" s="2">
        <v>47800</v>
      </c>
      <c r="L22" s="2">
        <f t="shared" si="1"/>
        <v>2082163220</v>
      </c>
      <c r="M22" s="2">
        <v>1600</v>
      </c>
      <c r="N22" s="2">
        <f t="shared" si="2"/>
        <v>69696000</v>
      </c>
      <c r="O22" s="2">
        <f t="shared" si="3"/>
        <v>2.5</v>
      </c>
      <c r="P22" s="2">
        <f t="shared" si="4"/>
        <v>6474976</v>
      </c>
      <c r="Q22" s="2">
        <f t="shared" si="5"/>
        <v>6.4749760000000007</v>
      </c>
      <c r="R22" s="2">
        <v>1260</v>
      </c>
      <c r="S22" s="2">
        <f t="shared" si="6"/>
        <v>3263.3873999999996</v>
      </c>
      <c r="T22" s="2">
        <f t="shared" si="7"/>
        <v>806400</v>
      </c>
      <c r="U22" s="2">
        <f t="shared" si="8"/>
        <v>35128800000</v>
      </c>
      <c r="V22" s="2">
        <v>68104.246440999996</v>
      </c>
      <c r="W22" s="2">
        <f t="shared" si="9"/>
        <v>20.758174315216799</v>
      </c>
      <c r="X22" s="2">
        <f t="shared" si="10"/>
        <v>12.898535650446753</v>
      </c>
      <c r="Y22" s="2">
        <f t="shared" si="11"/>
        <v>2.3012561610344333</v>
      </c>
      <c r="Z22" s="2">
        <f t="shared" si="12"/>
        <v>29.874931416437096</v>
      </c>
      <c r="AA22" s="2">
        <f t="shared" si="13"/>
        <v>0.54182069757982798</v>
      </c>
      <c r="AB22" s="2">
        <f t="shared" si="14"/>
        <v>1.7235537355636787</v>
      </c>
      <c r="AC22" s="2">
        <v>52</v>
      </c>
      <c r="AD22" s="2">
        <f t="shared" si="15"/>
        <v>0.57451791185455958</v>
      </c>
      <c r="AE22" s="2">
        <v>28.256799999999998</v>
      </c>
      <c r="AF22" s="2">
        <f t="shared" si="16"/>
        <v>504</v>
      </c>
      <c r="AG22" s="2">
        <f t="shared" si="17"/>
        <v>0.31713811356721416</v>
      </c>
      <c r="AH22" s="2">
        <f t="shared" si="18"/>
        <v>0.16900696370782953</v>
      </c>
      <c r="AI22" s="2">
        <f t="shared" si="19"/>
        <v>1352970494</v>
      </c>
      <c r="AJ22" s="2">
        <f t="shared" si="20"/>
        <v>38311888.799999997</v>
      </c>
      <c r="AK22" s="2">
        <f t="shared" si="21"/>
        <v>38.311888799999998</v>
      </c>
      <c r="AL22" s="2" t="s">
        <v>240</v>
      </c>
      <c r="AM22" s="2" t="s">
        <v>133</v>
      </c>
      <c r="AN22" s="2" t="s">
        <v>241</v>
      </c>
      <c r="AO22" s="2" t="s">
        <v>242</v>
      </c>
      <c r="AP22" s="2" t="s">
        <v>243</v>
      </c>
      <c r="AQ22" s="2" t="s">
        <v>244</v>
      </c>
      <c r="AR22" s="2" t="s">
        <v>245</v>
      </c>
      <c r="AS22" s="2">
        <v>3</v>
      </c>
      <c r="AT22" s="2" t="s">
        <v>246</v>
      </c>
      <c r="AU22" s="2" t="s">
        <v>247</v>
      </c>
      <c r="AV22" s="2">
        <v>5</v>
      </c>
      <c r="AW22" s="5">
        <v>82</v>
      </c>
      <c r="AX22" s="5">
        <v>16</v>
      </c>
      <c r="AY22" s="5">
        <v>2</v>
      </c>
      <c r="AZ22" s="5">
        <v>0.1</v>
      </c>
      <c r="BA22" s="5">
        <v>0.6</v>
      </c>
      <c r="BB22" s="2">
        <v>0</v>
      </c>
      <c r="BC22" s="5">
        <v>0.1</v>
      </c>
      <c r="BD22" s="2">
        <v>0</v>
      </c>
      <c r="BE22" s="5">
        <v>0.3</v>
      </c>
      <c r="BF22" s="5">
        <v>0.2</v>
      </c>
      <c r="BG22" s="5">
        <v>0.5</v>
      </c>
      <c r="BH22" s="2">
        <v>0</v>
      </c>
      <c r="BI22" s="5">
        <v>0.9</v>
      </c>
      <c r="BJ22" s="5">
        <v>91.4</v>
      </c>
      <c r="BK22" s="5">
        <v>1.2</v>
      </c>
      <c r="BL22" s="5">
        <v>4.5999999999999996</v>
      </c>
      <c r="BM22" s="2">
        <v>0</v>
      </c>
      <c r="BN22" s="5">
        <v>0.1</v>
      </c>
      <c r="BO22" s="5">
        <v>4462</v>
      </c>
      <c r="BP22" s="5">
        <v>1573</v>
      </c>
      <c r="BQ22" s="5">
        <v>1</v>
      </c>
      <c r="BR22" s="2">
        <v>0</v>
      </c>
      <c r="BS22" s="5">
        <v>0.05</v>
      </c>
      <c r="BT22" s="5">
        <v>0.02</v>
      </c>
      <c r="BU22" s="5">
        <v>6183</v>
      </c>
      <c r="BV22" s="5">
        <v>2</v>
      </c>
      <c r="BW22" s="5">
        <v>7.0000000000000007E-2</v>
      </c>
      <c r="BX22" s="5">
        <v>41616</v>
      </c>
      <c r="BY22" s="5">
        <v>2586</v>
      </c>
      <c r="BZ22" s="5">
        <v>11</v>
      </c>
      <c r="CA22" s="5">
        <v>1</v>
      </c>
      <c r="CB22" s="5">
        <v>1.68</v>
      </c>
      <c r="CC22" s="5">
        <v>0.11</v>
      </c>
      <c r="CD22" s="5">
        <v>1</v>
      </c>
      <c r="CE22" s="2">
        <v>0</v>
      </c>
      <c r="CF22" s="5">
        <v>33</v>
      </c>
      <c r="CG22" s="5">
        <v>7</v>
      </c>
      <c r="CH22" s="5">
        <v>28</v>
      </c>
      <c r="CI22" s="5">
        <v>1</v>
      </c>
      <c r="CJ22" s="5">
        <v>1</v>
      </c>
      <c r="CK22" s="2">
        <v>0</v>
      </c>
      <c r="CL22" s="2">
        <v>0</v>
      </c>
      <c r="CM22" s="2">
        <v>0</v>
      </c>
      <c r="CN22" s="2">
        <v>0</v>
      </c>
      <c r="CO22" s="5">
        <v>35</v>
      </c>
      <c r="CP22" s="5">
        <v>88</v>
      </c>
      <c r="CQ22" s="5">
        <v>2</v>
      </c>
      <c r="CR22" s="5">
        <v>4</v>
      </c>
      <c r="CS22" s="5">
        <v>5.6329999999999998E-2</v>
      </c>
      <c r="CT22" s="5">
        <v>2.2069999999999999E-2</v>
      </c>
      <c r="CU22" s="2" t="s">
        <v>137</v>
      </c>
    </row>
    <row r="23" spans="1:99" s="2" customFormat="1" x14ac:dyDescent="0.25">
      <c r="A23" s="2" t="s">
        <v>248</v>
      </c>
      <c r="C23" s="2" t="s">
        <v>249</v>
      </c>
      <c r="D23" s="2">
        <v>1950</v>
      </c>
      <c r="E23" s="2">
        <f t="shared" si="0"/>
        <v>65</v>
      </c>
      <c r="F23" s="2">
        <v>93</v>
      </c>
      <c r="G23" s="2">
        <v>134</v>
      </c>
      <c r="H23" s="2">
        <v>200000</v>
      </c>
      <c r="I23" s="2">
        <v>80730</v>
      </c>
      <c r="J23" s="2">
        <v>44480</v>
      </c>
      <c r="K23" s="2">
        <v>80730</v>
      </c>
      <c r="L23" s="2">
        <f t="shared" si="1"/>
        <v>3516590727</v>
      </c>
      <c r="M23" s="2">
        <v>1625</v>
      </c>
      <c r="N23" s="2">
        <f t="shared" si="2"/>
        <v>70785000</v>
      </c>
      <c r="O23" s="2">
        <f t="shared" si="3"/>
        <v>2.5390625</v>
      </c>
      <c r="P23" s="2">
        <f t="shared" si="4"/>
        <v>6576147.5</v>
      </c>
      <c r="Q23" s="2">
        <f t="shared" si="5"/>
        <v>6.5761475000000003</v>
      </c>
      <c r="R23" s="2">
        <v>1097</v>
      </c>
      <c r="S23" s="2">
        <f t="shared" si="6"/>
        <v>2841.2190299999997</v>
      </c>
      <c r="T23" s="2">
        <f t="shared" si="7"/>
        <v>702080</v>
      </c>
      <c r="U23" s="2">
        <f t="shared" si="8"/>
        <v>30584360000</v>
      </c>
      <c r="V23" s="2">
        <v>72849.705082999993</v>
      </c>
      <c r="W23" s="2">
        <f t="shared" si="9"/>
        <v>22.204590109298397</v>
      </c>
      <c r="X23" s="2">
        <f t="shared" si="10"/>
        <v>13.797297044489701</v>
      </c>
      <c r="Y23" s="2">
        <f t="shared" si="11"/>
        <v>2.4425973350682542</v>
      </c>
      <c r="Z23" s="2">
        <f t="shared" si="12"/>
        <v>49.679885950413222</v>
      </c>
      <c r="AA23" s="2">
        <f t="shared" si="13"/>
        <v>0.40471180264597056</v>
      </c>
      <c r="AB23" s="2">
        <f t="shared" si="14"/>
        <v>1.6025769661423621</v>
      </c>
      <c r="AC23" s="2">
        <v>93</v>
      </c>
      <c r="AD23" s="2">
        <f t="shared" si="15"/>
        <v>0.53419232204745404</v>
      </c>
      <c r="AE23" s="2">
        <v>86.73</v>
      </c>
      <c r="AF23" s="2">
        <f t="shared" si="16"/>
        <v>432.04923076923075</v>
      </c>
      <c r="AG23" s="2">
        <f t="shared" si="17"/>
        <v>0.52330564602198903</v>
      </c>
      <c r="AH23" s="2">
        <f t="shared" si="18"/>
        <v>0.11986010532463222</v>
      </c>
      <c r="AI23" s="2">
        <f t="shared" si="19"/>
        <v>1937544352</v>
      </c>
      <c r="AJ23" s="2">
        <f t="shared" si="20"/>
        <v>54865190.399999999</v>
      </c>
      <c r="AK23" s="2">
        <f t="shared" si="21"/>
        <v>54.865190399999996</v>
      </c>
      <c r="AL23" s="2" t="s">
        <v>250</v>
      </c>
      <c r="AM23" s="2" t="s">
        <v>133</v>
      </c>
      <c r="AN23" s="2" t="s">
        <v>251</v>
      </c>
      <c r="AO23" s="2" t="s">
        <v>252</v>
      </c>
      <c r="AP23" s="2" t="s">
        <v>253</v>
      </c>
      <c r="AQ23" s="2" t="s">
        <v>254</v>
      </c>
      <c r="AR23" s="2" t="s">
        <v>255</v>
      </c>
      <c r="AS23" s="2">
        <v>3</v>
      </c>
      <c r="AT23" s="2" t="s">
        <v>256</v>
      </c>
      <c r="AU23" s="2" t="s">
        <v>257</v>
      </c>
      <c r="AV23" s="2">
        <v>5</v>
      </c>
      <c r="AW23" s="5">
        <v>85</v>
      </c>
      <c r="AX23" s="5">
        <v>14</v>
      </c>
      <c r="AY23" s="5">
        <v>1</v>
      </c>
      <c r="AZ23" s="5">
        <v>0.3</v>
      </c>
      <c r="BA23" s="5">
        <v>0.1</v>
      </c>
      <c r="BB23" s="2">
        <v>0</v>
      </c>
      <c r="BC23" s="5">
        <v>0.1</v>
      </c>
      <c r="BD23" s="2">
        <v>0</v>
      </c>
      <c r="BE23" s="5">
        <v>0.2</v>
      </c>
      <c r="BF23" s="2">
        <v>0</v>
      </c>
      <c r="BG23" s="5">
        <v>0.1</v>
      </c>
      <c r="BH23" s="2">
        <v>0</v>
      </c>
      <c r="BI23" s="2">
        <v>0</v>
      </c>
      <c r="BJ23" s="5">
        <v>26.7</v>
      </c>
      <c r="BK23" s="5">
        <v>2.6</v>
      </c>
      <c r="BL23" s="5">
        <v>69.599999999999994</v>
      </c>
      <c r="BM23" s="2">
        <v>0</v>
      </c>
      <c r="BN23" s="5">
        <v>0.3</v>
      </c>
      <c r="BO23" s="5">
        <v>5007</v>
      </c>
      <c r="BP23" s="5">
        <v>1741</v>
      </c>
      <c r="BQ23" s="5">
        <v>2</v>
      </c>
      <c r="BR23" s="5">
        <v>1</v>
      </c>
      <c r="BS23" s="5">
        <v>0.08</v>
      </c>
      <c r="BT23" s="5">
        <v>0.03</v>
      </c>
      <c r="BU23" s="5">
        <v>8071</v>
      </c>
      <c r="BV23" s="5">
        <v>3</v>
      </c>
      <c r="BW23" s="5">
        <v>0.13</v>
      </c>
      <c r="BX23" s="5">
        <v>598595</v>
      </c>
      <c r="BY23" s="5">
        <v>9968</v>
      </c>
      <c r="BZ23" s="5">
        <v>229</v>
      </c>
      <c r="CA23" s="5">
        <v>4</v>
      </c>
      <c r="CB23" s="5">
        <v>7.81</v>
      </c>
      <c r="CC23" s="5">
        <v>0.14000000000000001</v>
      </c>
      <c r="CD23" s="5">
        <v>1</v>
      </c>
      <c r="CE23" s="5">
        <v>2</v>
      </c>
      <c r="CF23" s="5">
        <v>90</v>
      </c>
      <c r="CG23" s="5">
        <v>53</v>
      </c>
      <c r="CH23" s="5">
        <v>4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5">
        <v>1</v>
      </c>
      <c r="CP23" s="5">
        <v>16</v>
      </c>
      <c r="CQ23" s="5">
        <v>3</v>
      </c>
      <c r="CR23" s="5">
        <v>28</v>
      </c>
      <c r="CS23" s="5">
        <v>3.6260000000000001E-2</v>
      </c>
      <c r="CT23" s="2">
        <v>0</v>
      </c>
      <c r="CU23" s="2" t="s">
        <v>137</v>
      </c>
    </row>
    <row r="24" spans="1:99" s="2" customFormat="1" x14ac:dyDescent="0.25">
      <c r="A24" s="2" t="s">
        <v>258</v>
      </c>
      <c r="C24" s="2" t="s">
        <v>259</v>
      </c>
      <c r="D24" s="2">
        <v>1912</v>
      </c>
      <c r="E24" s="2">
        <f t="shared" si="0"/>
        <v>103</v>
      </c>
      <c r="F24" s="2">
        <v>28</v>
      </c>
      <c r="G24" s="2">
        <v>44</v>
      </c>
      <c r="H24" s="2">
        <v>4890</v>
      </c>
      <c r="I24" s="2">
        <v>15287</v>
      </c>
      <c r="J24" s="2">
        <v>11034</v>
      </c>
      <c r="K24" s="2">
        <v>15287</v>
      </c>
      <c r="L24" s="2">
        <f t="shared" si="1"/>
        <v>665900191.30000007</v>
      </c>
      <c r="M24" s="2">
        <v>752</v>
      </c>
      <c r="N24" s="2">
        <f t="shared" si="2"/>
        <v>32757120</v>
      </c>
      <c r="O24" s="2">
        <f t="shared" si="3"/>
        <v>1.175</v>
      </c>
      <c r="P24" s="2">
        <f t="shared" si="4"/>
        <v>3043238.72</v>
      </c>
      <c r="Q24" s="2">
        <f t="shared" si="5"/>
        <v>3.0432387200000002</v>
      </c>
      <c r="R24" s="2">
        <v>20.5</v>
      </c>
      <c r="S24" s="2">
        <f t="shared" si="6"/>
        <v>53.094794999999998</v>
      </c>
      <c r="T24" s="2">
        <f t="shared" si="7"/>
        <v>13120</v>
      </c>
      <c r="U24" s="2">
        <f t="shared" si="8"/>
        <v>571540000</v>
      </c>
      <c r="V24" s="2">
        <v>34060.354039999998</v>
      </c>
      <c r="W24" s="2">
        <f t="shared" si="9"/>
        <v>10.381595911391999</v>
      </c>
      <c r="X24" s="2">
        <f t="shared" si="10"/>
        <v>6.4508266930517602</v>
      </c>
      <c r="Y24" s="2">
        <f t="shared" si="11"/>
        <v>1.6787692330552335</v>
      </c>
      <c r="Z24" s="2">
        <f t="shared" si="12"/>
        <v>20.328410779091694</v>
      </c>
      <c r="AA24" s="2">
        <f t="shared" si="13"/>
        <v>0.76277952838834395</v>
      </c>
      <c r="AB24" s="2">
        <f t="shared" si="14"/>
        <v>2.1780440120455387</v>
      </c>
      <c r="AC24" s="2">
        <v>28</v>
      </c>
      <c r="AD24" s="2">
        <f t="shared" si="15"/>
        <v>0.72601467068184622</v>
      </c>
      <c r="AE24" s="2" t="s">
        <v>133</v>
      </c>
      <c r="AF24" s="2">
        <f t="shared" si="16"/>
        <v>17.446808510638299</v>
      </c>
      <c r="AG24" s="2">
        <f t="shared" si="17"/>
        <v>0.31477194717872936</v>
      </c>
      <c r="AH24" s="2">
        <f t="shared" si="18"/>
        <v>0.22359955207537038</v>
      </c>
      <c r="AI24" s="2">
        <f t="shared" si="19"/>
        <v>480639936.60000002</v>
      </c>
      <c r="AJ24" s="2">
        <f t="shared" si="20"/>
        <v>13610218.32</v>
      </c>
      <c r="AK24" s="2">
        <f t="shared" si="21"/>
        <v>13.61021832</v>
      </c>
      <c r="AL24" s="2" t="s">
        <v>260</v>
      </c>
      <c r="AM24" s="2" t="s">
        <v>133</v>
      </c>
      <c r="AN24" s="2" t="s">
        <v>261</v>
      </c>
      <c r="AO24" s="2" t="s">
        <v>262</v>
      </c>
      <c r="AP24" s="2" t="s">
        <v>133</v>
      </c>
      <c r="AQ24" s="2" t="s">
        <v>133</v>
      </c>
      <c r="AR24" s="2" t="s">
        <v>133</v>
      </c>
      <c r="AS24" s="2">
        <v>0</v>
      </c>
      <c r="AT24" s="2" t="s">
        <v>133</v>
      </c>
      <c r="AU24" s="2" t="s">
        <v>133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137</v>
      </c>
    </row>
    <row r="25" spans="1:99" s="2" customFormat="1" x14ac:dyDescent="0.25">
      <c r="A25" s="2" t="s">
        <v>263</v>
      </c>
      <c r="C25" s="2" t="s">
        <v>264</v>
      </c>
      <c r="D25" s="2">
        <v>1948</v>
      </c>
      <c r="E25" s="2">
        <f t="shared" si="0"/>
        <v>67</v>
      </c>
      <c r="F25" s="2">
        <v>90</v>
      </c>
      <c r="G25" s="2">
        <v>165</v>
      </c>
      <c r="H25" s="2">
        <v>97800</v>
      </c>
      <c r="I25" s="2">
        <v>194080</v>
      </c>
      <c r="J25" s="2">
        <v>35705</v>
      </c>
      <c r="K25" s="2">
        <v>194080</v>
      </c>
      <c r="L25" s="2">
        <f t="shared" si="1"/>
        <v>8454105392</v>
      </c>
      <c r="M25" s="2">
        <v>1800</v>
      </c>
      <c r="N25" s="2">
        <f t="shared" si="2"/>
        <v>78408000</v>
      </c>
      <c r="O25" s="2">
        <f t="shared" si="3"/>
        <v>2.8125</v>
      </c>
      <c r="P25" s="2">
        <f t="shared" si="4"/>
        <v>7284348</v>
      </c>
      <c r="Q25" s="2">
        <f t="shared" si="5"/>
        <v>7.2843480000000005</v>
      </c>
      <c r="R25" s="2">
        <v>880</v>
      </c>
      <c r="S25" s="2">
        <f t="shared" si="6"/>
        <v>2279.1911999999998</v>
      </c>
      <c r="T25" s="2">
        <f t="shared" si="7"/>
        <v>563200</v>
      </c>
      <c r="U25" s="2">
        <f t="shared" si="8"/>
        <v>24534400000</v>
      </c>
      <c r="V25" s="2">
        <v>169206.34667</v>
      </c>
      <c r="W25" s="2">
        <f t="shared" si="9"/>
        <v>51.574094465015996</v>
      </c>
      <c r="X25" s="2">
        <f t="shared" si="10"/>
        <v>32.046666821217983</v>
      </c>
      <c r="Y25" s="2">
        <f t="shared" si="11"/>
        <v>5.3905261825701141</v>
      </c>
      <c r="Z25" s="2">
        <f t="shared" si="12"/>
        <v>107.82197469645955</v>
      </c>
      <c r="AA25" s="2">
        <f t="shared" si="13"/>
        <v>1.1710365811143975</v>
      </c>
      <c r="AB25" s="2">
        <f t="shared" si="14"/>
        <v>3.5940658232153182</v>
      </c>
      <c r="AC25" s="2">
        <v>90</v>
      </c>
      <c r="AD25" s="2">
        <f t="shared" si="15"/>
        <v>1.1980219410717727</v>
      </c>
      <c r="AE25" s="2">
        <v>64.881900000000002</v>
      </c>
      <c r="AF25" s="2">
        <f t="shared" si="16"/>
        <v>312.88888888888891</v>
      </c>
      <c r="AG25" s="2">
        <f t="shared" si="17"/>
        <v>1.0791269576820675</v>
      </c>
      <c r="AH25" s="2">
        <f t="shared" si="18"/>
        <v>0.16539772663102739</v>
      </c>
      <c r="AI25" s="2">
        <f t="shared" si="19"/>
        <v>1555306229.5</v>
      </c>
      <c r="AJ25" s="2">
        <f t="shared" si="20"/>
        <v>44041403.399999999</v>
      </c>
      <c r="AK25" s="2">
        <f t="shared" si="21"/>
        <v>44.0414034</v>
      </c>
      <c r="AL25" s="2" t="s">
        <v>265</v>
      </c>
      <c r="AM25" s="2" t="s">
        <v>133</v>
      </c>
      <c r="AN25" s="2" t="s">
        <v>266</v>
      </c>
      <c r="AO25" s="2" t="s">
        <v>267</v>
      </c>
      <c r="AP25" s="2" t="s">
        <v>268</v>
      </c>
      <c r="AQ25" s="2" t="s">
        <v>269</v>
      </c>
      <c r="AR25" s="2" t="s">
        <v>270</v>
      </c>
      <c r="AS25" s="2">
        <v>3</v>
      </c>
      <c r="AT25" s="2" t="s">
        <v>271</v>
      </c>
      <c r="AU25" s="2" t="s">
        <v>272</v>
      </c>
      <c r="AV25" s="2">
        <v>5</v>
      </c>
      <c r="AW25" s="5">
        <v>85</v>
      </c>
      <c r="AX25" s="5">
        <v>15</v>
      </c>
      <c r="AY25" s="5">
        <v>1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5">
        <v>2.7</v>
      </c>
      <c r="BG25" s="5">
        <v>0.1</v>
      </c>
      <c r="BH25" s="5">
        <v>0.8</v>
      </c>
      <c r="BI25" s="2">
        <v>0</v>
      </c>
      <c r="BJ25" s="5">
        <v>70.599999999999994</v>
      </c>
      <c r="BK25" s="5">
        <v>3.7</v>
      </c>
      <c r="BL25" s="5">
        <v>22</v>
      </c>
      <c r="BM25" s="2">
        <v>0</v>
      </c>
      <c r="BN25" s="2">
        <v>0</v>
      </c>
      <c r="BO25" s="5">
        <v>4995</v>
      </c>
      <c r="BP25" s="5">
        <v>2010</v>
      </c>
      <c r="BQ25" s="5">
        <v>2</v>
      </c>
      <c r="BR25" s="5">
        <v>1</v>
      </c>
      <c r="BS25" s="5">
        <v>0.11</v>
      </c>
      <c r="BT25" s="5">
        <v>0.04</v>
      </c>
      <c r="BU25" s="5">
        <v>9256</v>
      </c>
      <c r="BV25" s="5">
        <v>4</v>
      </c>
      <c r="BW25" s="5">
        <v>0.2</v>
      </c>
      <c r="BX25" s="5">
        <v>371476</v>
      </c>
      <c r="BY25" s="5">
        <v>29707</v>
      </c>
      <c r="BZ25" s="5">
        <v>167</v>
      </c>
      <c r="CA25" s="5">
        <v>13</v>
      </c>
      <c r="CB25" s="5">
        <v>6.46</v>
      </c>
      <c r="CC25" s="5">
        <v>0.53</v>
      </c>
      <c r="CD25" s="5">
        <v>1</v>
      </c>
      <c r="CE25" s="5">
        <v>1</v>
      </c>
      <c r="CF25" s="5">
        <v>75</v>
      </c>
      <c r="CG25" s="5">
        <v>25</v>
      </c>
      <c r="CH25" s="5">
        <v>12</v>
      </c>
      <c r="CI25" s="5">
        <v>1</v>
      </c>
      <c r="CJ25" s="5">
        <v>1</v>
      </c>
      <c r="CK25" s="2">
        <v>0</v>
      </c>
      <c r="CL25" s="2">
        <v>0</v>
      </c>
      <c r="CM25" s="2">
        <v>0</v>
      </c>
      <c r="CN25" s="2">
        <v>0</v>
      </c>
      <c r="CO25" s="5">
        <v>7</v>
      </c>
      <c r="CP25" s="5">
        <v>52</v>
      </c>
      <c r="CQ25" s="5">
        <v>4</v>
      </c>
      <c r="CR25" s="5">
        <v>20</v>
      </c>
      <c r="CS25" s="5">
        <v>4.2189999999999998E-2</v>
      </c>
      <c r="CT25" s="2">
        <v>0</v>
      </c>
      <c r="CU25" s="2" t="s">
        <v>137</v>
      </c>
    </row>
    <row r="26" spans="1:99" s="2" customFormat="1" x14ac:dyDescent="0.25">
      <c r="A26" s="2" t="s">
        <v>273</v>
      </c>
      <c r="C26" s="2" t="s">
        <v>274</v>
      </c>
      <c r="D26" s="2">
        <v>1963</v>
      </c>
      <c r="E26" s="2">
        <f t="shared" si="0"/>
        <v>52</v>
      </c>
      <c r="F26" s="2">
        <v>115</v>
      </c>
      <c r="G26" s="2">
        <v>126</v>
      </c>
      <c r="H26" s="2">
        <v>2080</v>
      </c>
      <c r="I26" s="2">
        <v>86134</v>
      </c>
      <c r="J26" s="2">
        <v>74486</v>
      </c>
      <c r="K26" s="2">
        <v>86134</v>
      </c>
      <c r="L26" s="2">
        <f t="shared" si="1"/>
        <v>3751988426.5999999</v>
      </c>
      <c r="M26" s="2">
        <v>2906</v>
      </c>
      <c r="N26" s="2">
        <f t="shared" si="2"/>
        <v>126585360</v>
      </c>
      <c r="O26" s="2">
        <f t="shared" si="3"/>
        <v>4.5406250000000004</v>
      </c>
      <c r="P26" s="2">
        <f t="shared" si="4"/>
        <v>11760175.16</v>
      </c>
      <c r="Q26" s="2">
        <f t="shared" si="5"/>
        <v>11.760175160000001</v>
      </c>
      <c r="R26" s="2">
        <v>600</v>
      </c>
      <c r="S26" s="2">
        <f t="shared" si="6"/>
        <v>1553.9939999999999</v>
      </c>
      <c r="T26" s="2">
        <f t="shared" si="7"/>
        <v>384000</v>
      </c>
      <c r="U26" s="2">
        <f t="shared" si="8"/>
        <v>16728000000</v>
      </c>
      <c r="V26" s="2">
        <v>267930.40233999997</v>
      </c>
      <c r="W26" s="2">
        <f t="shared" si="9"/>
        <v>81.665186633231983</v>
      </c>
      <c r="X26" s="2">
        <f t="shared" si="10"/>
        <v>50.744410620781956</v>
      </c>
      <c r="Y26" s="2">
        <f t="shared" si="11"/>
        <v>6.7177672826105699</v>
      </c>
      <c r="Z26" s="2">
        <f t="shared" si="12"/>
        <v>29.639987014296125</v>
      </c>
      <c r="AA26" s="2">
        <f t="shared" si="13"/>
        <v>0.88885351485175434</v>
      </c>
      <c r="AB26" s="2">
        <f t="shared" si="14"/>
        <v>0.77321705254685547</v>
      </c>
      <c r="AC26" s="2">
        <v>115</v>
      </c>
      <c r="AD26" s="2">
        <f t="shared" si="15"/>
        <v>0.25773901751561845</v>
      </c>
      <c r="AE26" s="2">
        <v>55.9</v>
      </c>
      <c r="AF26" s="2">
        <f t="shared" si="16"/>
        <v>132.14039917412251</v>
      </c>
      <c r="AG26" s="2">
        <f t="shared" si="17"/>
        <v>0.233470340651383</v>
      </c>
      <c r="AH26" s="2">
        <f t="shared" si="18"/>
        <v>0.12799913227633067</v>
      </c>
      <c r="AI26" s="2">
        <f t="shared" si="19"/>
        <v>3244602711.4000001</v>
      </c>
      <c r="AJ26" s="2">
        <f t="shared" si="20"/>
        <v>91876991.280000001</v>
      </c>
      <c r="AK26" s="2">
        <f t="shared" si="21"/>
        <v>91.876991279999999</v>
      </c>
      <c r="AL26" s="2" t="s">
        <v>275</v>
      </c>
      <c r="AM26" s="2" t="s">
        <v>133</v>
      </c>
      <c r="AN26" s="2" t="s">
        <v>276</v>
      </c>
      <c r="AO26" s="2" t="s">
        <v>277</v>
      </c>
      <c r="AP26" s="2" t="s">
        <v>278</v>
      </c>
      <c r="AQ26" s="2" t="s">
        <v>279</v>
      </c>
      <c r="AR26" s="2" t="s">
        <v>280</v>
      </c>
      <c r="AS26" s="2">
        <v>1</v>
      </c>
      <c r="AT26" s="2" t="s">
        <v>281</v>
      </c>
      <c r="AU26" s="2" t="s">
        <v>282</v>
      </c>
      <c r="AV26" s="2">
        <v>4</v>
      </c>
      <c r="AW26" s="5">
        <v>100</v>
      </c>
      <c r="AX26" s="2">
        <v>0</v>
      </c>
      <c r="AY26" s="2">
        <v>0</v>
      </c>
      <c r="AZ26" s="5">
        <v>0.6</v>
      </c>
      <c r="BA26" s="5">
        <v>15.8</v>
      </c>
      <c r="BB26" s="2">
        <v>0</v>
      </c>
      <c r="BC26" s="2">
        <v>0</v>
      </c>
      <c r="BD26" s="2">
        <v>0</v>
      </c>
      <c r="BE26" s="2">
        <v>0</v>
      </c>
      <c r="BF26" s="5">
        <v>0.2</v>
      </c>
      <c r="BG26" s="5">
        <v>0.1</v>
      </c>
      <c r="BH26" s="2">
        <v>0</v>
      </c>
      <c r="BI26" s="2">
        <v>0</v>
      </c>
      <c r="BJ26" s="5">
        <v>83.3</v>
      </c>
      <c r="BK26" s="2">
        <v>0</v>
      </c>
      <c r="BL26" s="2">
        <v>0</v>
      </c>
      <c r="BM26" s="2">
        <v>0</v>
      </c>
      <c r="BN26" s="5">
        <v>0.1</v>
      </c>
      <c r="BO26" s="5">
        <v>2250</v>
      </c>
      <c r="BP26" s="5">
        <v>1073</v>
      </c>
      <c r="BQ26" s="5">
        <v>13</v>
      </c>
      <c r="BR26" s="5">
        <v>6</v>
      </c>
      <c r="BS26" s="5">
        <v>0.12</v>
      </c>
      <c r="BT26" s="5">
        <v>0.06</v>
      </c>
      <c r="BU26" s="5">
        <v>3984</v>
      </c>
      <c r="BV26" s="5">
        <v>23</v>
      </c>
      <c r="BW26" s="5">
        <v>0.21</v>
      </c>
      <c r="BX26" s="5">
        <v>12156</v>
      </c>
      <c r="BY26" s="5">
        <v>1147</v>
      </c>
      <c r="BZ26" s="5">
        <v>69</v>
      </c>
      <c r="CA26" s="5">
        <v>7</v>
      </c>
      <c r="CB26" s="5">
        <v>0.24</v>
      </c>
      <c r="CC26" s="5">
        <v>0.02</v>
      </c>
      <c r="CD26" s="2">
        <v>0</v>
      </c>
      <c r="CE26" s="2">
        <v>0</v>
      </c>
      <c r="CF26" s="2">
        <v>0</v>
      </c>
      <c r="CG26" s="2">
        <v>0</v>
      </c>
      <c r="CH26" s="5">
        <v>54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5">
        <v>45</v>
      </c>
      <c r="CP26" s="5">
        <v>99</v>
      </c>
      <c r="CQ26" s="2">
        <v>0</v>
      </c>
      <c r="CR26" s="2">
        <v>0</v>
      </c>
      <c r="CS26" s="5">
        <v>0.38052999999999998</v>
      </c>
      <c r="CT26" s="5">
        <v>0.19539000000000001</v>
      </c>
      <c r="CU26" s="2" t="s">
        <v>137</v>
      </c>
    </row>
    <row r="27" spans="1:99" s="2" customFormat="1" x14ac:dyDescent="0.25">
      <c r="A27" s="2" t="s">
        <v>283</v>
      </c>
      <c r="C27" s="2" t="s">
        <v>284</v>
      </c>
      <c r="D27" s="2">
        <v>1914</v>
      </c>
      <c r="E27" s="2">
        <f t="shared" si="0"/>
        <v>101</v>
      </c>
      <c r="F27" s="2">
        <v>60</v>
      </c>
      <c r="G27" s="2">
        <v>114</v>
      </c>
      <c r="H27" s="2">
        <v>700</v>
      </c>
      <c r="I27" s="2">
        <v>62190</v>
      </c>
      <c r="J27" s="2">
        <v>58795</v>
      </c>
      <c r="K27" s="2">
        <v>62190</v>
      </c>
      <c r="L27" s="2">
        <f t="shared" si="1"/>
        <v>2708990181</v>
      </c>
      <c r="M27" s="2">
        <v>1147</v>
      </c>
      <c r="N27" s="2">
        <f t="shared" si="2"/>
        <v>49963320</v>
      </c>
      <c r="O27" s="2">
        <f t="shared" si="3"/>
        <v>1.7921875</v>
      </c>
      <c r="P27" s="2">
        <f t="shared" si="4"/>
        <v>4641748.42</v>
      </c>
      <c r="Q27" s="2">
        <f t="shared" si="5"/>
        <v>4.6417484199999999</v>
      </c>
      <c r="R27" s="2">
        <v>7.5</v>
      </c>
      <c r="S27" s="2">
        <f t="shared" si="6"/>
        <v>19.424924999999998</v>
      </c>
      <c r="T27" s="2">
        <f t="shared" si="7"/>
        <v>4800</v>
      </c>
      <c r="U27" s="2">
        <f t="shared" si="8"/>
        <v>209100000</v>
      </c>
      <c r="V27" s="2">
        <v>53881.195596999998</v>
      </c>
      <c r="W27" s="2">
        <f t="shared" si="9"/>
        <v>16.422988417965598</v>
      </c>
      <c r="X27" s="2">
        <f t="shared" si="10"/>
        <v>10.204775158898219</v>
      </c>
      <c r="Y27" s="2">
        <f t="shared" si="11"/>
        <v>2.1503357666593019</v>
      </c>
      <c r="Z27" s="2">
        <f t="shared" si="12"/>
        <v>54.219579103230132</v>
      </c>
      <c r="AA27" s="2">
        <f t="shared" si="13"/>
        <v>0.22645383496241905</v>
      </c>
      <c r="AB27" s="2">
        <f t="shared" si="14"/>
        <v>2.7109789551615067</v>
      </c>
      <c r="AC27" s="2">
        <v>60</v>
      </c>
      <c r="AD27" s="2">
        <f t="shared" si="15"/>
        <v>0.90365965172050222</v>
      </c>
      <c r="AE27" s="2" t="s">
        <v>133</v>
      </c>
      <c r="AF27" s="2">
        <f t="shared" si="16"/>
        <v>4.184829991281604</v>
      </c>
      <c r="AG27" s="2">
        <f t="shared" si="17"/>
        <v>0.67979183801859289</v>
      </c>
      <c r="AH27" s="2">
        <f t="shared" si="18"/>
        <v>6.4004291051552711E-2</v>
      </c>
      <c r="AI27" s="2">
        <f t="shared" si="19"/>
        <v>2561104320.5</v>
      </c>
      <c r="AJ27" s="2">
        <f t="shared" si="20"/>
        <v>72522456.599999994</v>
      </c>
      <c r="AK27" s="2">
        <f t="shared" si="21"/>
        <v>72.522456599999998</v>
      </c>
      <c r="AL27" s="2" t="s">
        <v>285</v>
      </c>
      <c r="AM27" s="2" t="s">
        <v>133</v>
      </c>
      <c r="AN27" s="2" t="s">
        <v>286</v>
      </c>
      <c r="AO27" s="2" t="s">
        <v>287</v>
      </c>
      <c r="AP27" s="2" t="s">
        <v>133</v>
      </c>
      <c r="AQ27" s="2" t="s">
        <v>133</v>
      </c>
      <c r="AR27" s="2" t="s">
        <v>133</v>
      </c>
      <c r="AS27" s="2">
        <v>0</v>
      </c>
      <c r="AT27" s="2" t="s">
        <v>133</v>
      </c>
      <c r="AU27" s="2" t="s">
        <v>133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137</v>
      </c>
    </row>
    <row r="28" spans="1:99" s="2" customFormat="1" x14ac:dyDescent="0.25">
      <c r="A28" s="2" t="s">
        <v>288</v>
      </c>
      <c r="C28" s="2" t="s">
        <v>289</v>
      </c>
      <c r="D28" s="2">
        <v>1961</v>
      </c>
      <c r="E28" s="2">
        <f t="shared" si="0"/>
        <v>54</v>
      </c>
      <c r="F28" s="2">
        <v>97</v>
      </c>
      <c r="G28" s="2">
        <v>126</v>
      </c>
      <c r="H28" s="2">
        <v>4910</v>
      </c>
      <c r="I28" s="2">
        <v>163415</v>
      </c>
      <c r="J28" s="2">
        <v>37776</v>
      </c>
      <c r="K28" s="2">
        <v>163415</v>
      </c>
      <c r="L28" s="2">
        <f t="shared" si="1"/>
        <v>7118341058.5</v>
      </c>
      <c r="M28" s="2">
        <v>1629</v>
      </c>
      <c r="N28" s="2">
        <f t="shared" si="2"/>
        <v>70959240</v>
      </c>
      <c r="O28" s="2">
        <f t="shared" si="3"/>
        <v>2.5453125000000001</v>
      </c>
      <c r="P28" s="2">
        <f t="shared" si="4"/>
        <v>6592334.9400000004</v>
      </c>
      <c r="Q28" s="2">
        <f t="shared" si="5"/>
        <v>6.5923349400000006</v>
      </c>
      <c r="R28" s="2">
        <v>708</v>
      </c>
      <c r="S28" s="2">
        <f t="shared" si="6"/>
        <v>1833.7129199999999</v>
      </c>
      <c r="T28" s="2">
        <f t="shared" si="7"/>
        <v>453120</v>
      </c>
      <c r="U28" s="2">
        <f t="shared" si="8"/>
        <v>19739040000</v>
      </c>
      <c r="V28" s="2">
        <v>170734.68771</v>
      </c>
      <c r="W28" s="2">
        <f t="shared" si="9"/>
        <v>52.039932814007997</v>
      </c>
      <c r="X28" s="2">
        <f t="shared" si="10"/>
        <v>32.33612544414774</v>
      </c>
      <c r="Y28" s="2">
        <f t="shared" si="11"/>
        <v>5.717576525304314</v>
      </c>
      <c r="Z28" s="2">
        <f t="shared" si="12"/>
        <v>100.31591457997577</v>
      </c>
      <c r="AA28" s="2">
        <f t="shared" si="13"/>
        <v>1.1168340477287861</v>
      </c>
      <c r="AB28" s="2">
        <f t="shared" si="14"/>
        <v>3.1025540591745084</v>
      </c>
      <c r="AC28" s="2">
        <v>97</v>
      </c>
      <c r="AD28" s="2">
        <f t="shared" si="15"/>
        <v>1.0341846863915027</v>
      </c>
      <c r="AE28" s="2">
        <v>24.783100000000001</v>
      </c>
      <c r="AF28" s="2">
        <f t="shared" si="16"/>
        <v>278.15837937384896</v>
      </c>
      <c r="AG28" s="2">
        <f t="shared" si="17"/>
        <v>1.0553847336719828</v>
      </c>
      <c r="AH28" s="2">
        <f t="shared" si="18"/>
        <v>0.141478739823474</v>
      </c>
      <c r="AI28" s="2">
        <f t="shared" si="19"/>
        <v>1645518782.4000001</v>
      </c>
      <c r="AJ28" s="2">
        <f t="shared" si="20"/>
        <v>46595940.480000004</v>
      </c>
      <c r="AK28" s="2">
        <f t="shared" si="21"/>
        <v>46.595940480000003</v>
      </c>
      <c r="AL28" s="2" t="s">
        <v>290</v>
      </c>
      <c r="AM28" s="2" t="s">
        <v>133</v>
      </c>
      <c r="AN28" s="2" t="s">
        <v>291</v>
      </c>
      <c r="AO28" s="2" t="s">
        <v>292</v>
      </c>
      <c r="AP28" s="2" t="s">
        <v>293</v>
      </c>
      <c r="AQ28" s="2" t="s">
        <v>294</v>
      </c>
      <c r="AR28" s="2" t="s">
        <v>295</v>
      </c>
      <c r="AS28" s="2">
        <v>1</v>
      </c>
      <c r="AT28" s="2" t="s">
        <v>296</v>
      </c>
      <c r="AU28" s="2" t="s">
        <v>297</v>
      </c>
      <c r="AV28" s="2">
        <v>5</v>
      </c>
      <c r="AW28" s="5">
        <v>98</v>
      </c>
      <c r="AX28" s="5">
        <v>2</v>
      </c>
      <c r="AY28" s="2">
        <v>0</v>
      </c>
      <c r="AZ28" s="5">
        <v>0.4</v>
      </c>
      <c r="BA28" s="5">
        <v>0.6</v>
      </c>
      <c r="BB28" s="2">
        <v>0</v>
      </c>
      <c r="BC28" s="2">
        <v>0</v>
      </c>
      <c r="BD28" s="2">
        <v>0</v>
      </c>
      <c r="BE28" s="5">
        <v>0.1</v>
      </c>
      <c r="BF28" s="5">
        <v>0.2</v>
      </c>
      <c r="BG28" s="2">
        <v>0</v>
      </c>
      <c r="BH28" s="2">
        <v>0</v>
      </c>
      <c r="BI28" s="2">
        <v>0</v>
      </c>
      <c r="BJ28" s="5">
        <v>59.6</v>
      </c>
      <c r="BK28" s="5">
        <v>2.2000000000000002</v>
      </c>
      <c r="BL28" s="5">
        <v>36.9</v>
      </c>
      <c r="BM28" s="2">
        <v>0</v>
      </c>
      <c r="BN28" s="5">
        <v>0.1</v>
      </c>
      <c r="BO28" s="5">
        <v>4974</v>
      </c>
      <c r="BP28" s="5">
        <v>2027</v>
      </c>
      <c r="BQ28" s="5">
        <v>3</v>
      </c>
      <c r="BR28" s="5">
        <v>1</v>
      </c>
      <c r="BS28" s="5">
        <v>0.13</v>
      </c>
      <c r="BT28" s="5">
        <v>0.05</v>
      </c>
      <c r="BU28" s="5">
        <v>8372</v>
      </c>
      <c r="BV28" s="5">
        <v>5</v>
      </c>
      <c r="BW28" s="5">
        <v>0.22</v>
      </c>
      <c r="BX28" s="5">
        <v>125551</v>
      </c>
      <c r="BY28" s="5">
        <v>1631</v>
      </c>
      <c r="BZ28" s="5">
        <v>72</v>
      </c>
      <c r="CA28" s="5">
        <v>1</v>
      </c>
      <c r="CB28" s="5">
        <v>5.98</v>
      </c>
      <c r="CC28" s="5">
        <v>0.08</v>
      </c>
      <c r="CD28" s="2">
        <v>0</v>
      </c>
      <c r="CE28" s="5">
        <v>1</v>
      </c>
      <c r="CF28" s="5">
        <v>80</v>
      </c>
      <c r="CG28" s="5">
        <v>30</v>
      </c>
      <c r="CH28" s="5">
        <v>10</v>
      </c>
      <c r="CI28" s="2">
        <v>0</v>
      </c>
      <c r="CJ28" s="5">
        <v>1</v>
      </c>
      <c r="CK28" s="2">
        <v>0</v>
      </c>
      <c r="CL28" s="2">
        <v>0</v>
      </c>
      <c r="CM28" s="2">
        <v>0</v>
      </c>
      <c r="CN28" s="2">
        <v>0</v>
      </c>
      <c r="CO28" s="5">
        <v>5</v>
      </c>
      <c r="CP28" s="5">
        <v>47</v>
      </c>
      <c r="CQ28" s="5">
        <v>4</v>
      </c>
      <c r="CR28" s="5">
        <v>21</v>
      </c>
      <c r="CS28" s="5">
        <v>2.615E-2</v>
      </c>
      <c r="CT28" s="2">
        <v>0</v>
      </c>
      <c r="CU28" s="2" t="s">
        <v>137</v>
      </c>
    </row>
    <row r="29" spans="1:99" s="2" customFormat="1" x14ac:dyDescent="0.25">
      <c r="A29" s="2" t="s">
        <v>298</v>
      </c>
      <c r="C29" s="2" t="s">
        <v>299</v>
      </c>
      <c r="D29" s="2">
        <v>1962</v>
      </c>
      <c r="E29" s="2">
        <f t="shared" si="0"/>
        <v>53</v>
      </c>
      <c r="F29" s="2">
        <v>90</v>
      </c>
      <c r="G29" s="2">
        <v>134</v>
      </c>
      <c r="H29" s="2">
        <v>1100</v>
      </c>
      <c r="I29" s="2">
        <v>125477</v>
      </c>
      <c r="J29" s="2">
        <v>69100</v>
      </c>
      <c r="K29" s="2">
        <v>125477</v>
      </c>
      <c r="L29" s="2">
        <f t="shared" si="1"/>
        <v>5465765572.3000002</v>
      </c>
      <c r="M29" s="2">
        <v>2868</v>
      </c>
      <c r="N29" s="2">
        <f t="shared" si="2"/>
        <v>124930080</v>
      </c>
      <c r="O29" s="2">
        <f t="shared" si="3"/>
        <v>4.4812500000000002</v>
      </c>
      <c r="P29" s="2">
        <f t="shared" si="4"/>
        <v>11606394.48</v>
      </c>
      <c r="Q29" s="2">
        <f t="shared" si="5"/>
        <v>11.606394480000001</v>
      </c>
      <c r="R29" s="2">
        <v>37</v>
      </c>
      <c r="S29" s="2">
        <f t="shared" si="6"/>
        <v>95.829629999999995</v>
      </c>
      <c r="T29" s="2">
        <f t="shared" si="7"/>
        <v>23680</v>
      </c>
      <c r="U29" s="2">
        <f t="shared" si="8"/>
        <v>1031560000</v>
      </c>
      <c r="V29" s="2">
        <v>187257.63727000001</v>
      </c>
      <c r="W29" s="2">
        <f t="shared" si="9"/>
        <v>57.076127839895996</v>
      </c>
      <c r="X29" s="2">
        <f t="shared" si="10"/>
        <v>35.465472953114386</v>
      </c>
      <c r="Y29" s="2">
        <f t="shared" si="11"/>
        <v>4.7260763074987446</v>
      </c>
      <c r="Z29" s="2">
        <f t="shared" si="12"/>
        <v>43.750596912288863</v>
      </c>
      <c r="AA29" s="2">
        <f t="shared" si="13"/>
        <v>0.66964455605509321</v>
      </c>
      <c r="AB29" s="2">
        <f t="shared" si="14"/>
        <v>1.4583532304096287</v>
      </c>
      <c r="AC29" s="2">
        <v>90</v>
      </c>
      <c r="AD29" s="2">
        <f t="shared" si="15"/>
        <v>0.48611774346987624</v>
      </c>
      <c r="AE29" s="2">
        <v>0.80910000000000004</v>
      </c>
      <c r="AF29" s="2">
        <f t="shared" si="16"/>
        <v>8.2566248256624828</v>
      </c>
      <c r="AG29" s="2">
        <f t="shared" si="17"/>
        <v>0.34689330822902115</v>
      </c>
      <c r="AH29" s="2">
        <f t="shared" si="18"/>
        <v>0.13617179674068877</v>
      </c>
      <c r="AI29" s="2">
        <f t="shared" si="19"/>
        <v>3009989090</v>
      </c>
      <c r="AJ29" s="2">
        <f t="shared" si="20"/>
        <v>85233468</v>
      </c>
      <c r="AK29" s="2">
        <f t="shared" si="21"/>
        <v>85.233468000000002</v>
      </c>
      <c r="AL29" s="2" t="s">
        <v>300</v>
      </c>
      <c r="AM29" s="2" t="s">
        <v>133</v>
      </c>
      <c r="AN29" s="2" t="s">
        <v>301</v>
      </c>
      <c r="AO29" s="2" t="s">
        <v>302</v>
      </c>
      <c r="AP29" s="2" t="s">
        <v>303</v>
      </c>
      <c r="AQ29" s="2" t="s">
        <v>304</v>
      </c>
      <c r="AR29" s="2" t="s">
        <v>305</v>
      </c>
      <c r="AS29" s="2">
        <v>1</v>
      </c>
      <c r="AT29" s="2" t="s">
        <v>306</v>
      </c>
      <c r="AU29" s="2" t="s">
        <v>307</v>
      </c>
      <c r="AV29" s="2">
        <v>5</v>
      </c>
      <c r="AW29" s="5">
        <v>84</v>
      </c>
      <c r="AX29" s="5">
        <v>14</v>
      </c>
      <c r="AY29" s="5">
        <v>3</v>
      </c>
      <c r="AZ29" s="5">
        <v>3.8</v>
      </c>
      <c r="BA29" s="5">
        <v>0.2</v>
      </c>
      <c r="BB29" s="2">
        <v>0</v>
      </c>
      <c r="BC29" s="5">
        <v>0.1</v>
      </c>
      <c r="BD29" s="2">
        <v>0</v>
      </c>
      <c r="BE29" s="5">
        <v>0.1</v>
      </c>
      <c r="BF29" s="5">
        <v>5.2</v>
      </c>
      <c r="BG29" s="5">
        <v>0.2</v>
      </c>
      <c r="BH29" s="2">
        <v>0</v>
      </c>
      <c r="BI29" s="2">
        <v>0</v>
      </c>
      <c r="BJ29" s="5">
        <v>44.6</v>
      </c>
      <c r="BK29" s="5">
        <v>8.6</v>
      </c>
      <c r="BL29" s="5">
        <v>37.299999999999997</v>
      </c>
      <c r="BM29" s="2">
        <v>0</v>
      </c>
      <c r="BN29" s="2">
        <v>0</v>
      </c>
      <c r="BO29" s="5">
        <v>2621</v>
      </c>
      <c r="BP29" s="5">
        <v>770</v>
      </c>
      <c r="BQ29" s="5">
        <v>7</v>
      </c>
      <c r="BR29" s="5">
        <v>2</v>
      </c>
      <c r="BS29" s="5">
        <v>0.16</v>
      </c>
      <c r="BT29" s="5">
        <v>0.05</v>
      </c>
      <c r="BU29" s="5">
        <v>4134</v>
      </c>
      <c r="BV29" s="5">
        <v>12</v>
      </c>
      <c r="BW29" s="5">
        <v>0.26</v>
      </c>
      <c r="BX29" s="5">
        <v>36719</v>
      </c>
      <c r="BY29" s="5">
        <v>3019</v>
      </c>
      <c r="BZ29" s="5">
        <v>104</v>
      </c>
      <c r="CA29" s="5">
        <v>9</v>
      </c>
      <c r="CB29" s="5">
        <v>54.42</v>
      </c>
      <c r="CC29" s="5">
        <v>4.41</v>
      </c>
      <c r="CD29" s="5">
        <v>1</v>
      </c>
      <c r="CE29" s="5">
        <v>2</v>
      </c>
      <c r="CF29" s="5">
        <v>84</v>
      </c>
      <c r="CG29" s="5">
        <v>37</v>
      </c>
      <c r="CH29" s="5">
        <v>7</v>
      </c>
      <c r="CI29" s="2">
        <v>0</v>
      </c>
      <c r="CJ29" s="5">
        <v>1</v>
      </c>
      <c r="CK29" s="2">
        <v>0</v>
      </c>
      <c r="CL29" s="2">
        <v>0</v>
      </c>
      <c r="CM29" s="2">
        <v>0</v>
      </c>
      <c r="CN29" s="2">
        <v>0</v>
      </c>
      <c r="CO29" s="5">
        <v>2</v>
      </c>
      <c r="CP29" s="5">
        <v>24</v>
      </c>
      <c r="CQ29" s="5">
        <v>5</v>
      </c>
      <c r="CR29" s="5">
        <v>35</v>
      </c>
      <c r="CS29" s="5">
        <v>7.0930000000000007E-2</v>
      </c>
      <c r="CT29" s="5">
        <v>0.14394999999999999</v>
      </c>
      <c r="CU29" s="2" t="s">
        <v>137</v>
      </c>
    </row>
    <row r="30" spans="1:99" s="2" customFormat="1" x14ac:dyDescent="0.25">
      <c r="A30" s="2" t="s">
        <v>308</v>
      </c>
      <c r="C30" s="2" t="s">
        <v>309</v>
      </c>
      <c r="D30" s="2">
        <v>1952</v>
      </c>
      <c r="E30" s="2">
        <f t="shared" si="0"/>
        <v>63</v>
      </c>
      <c r="F30" s="2">
        <v>92</v>
      </c>
      <c r="G30" s="2">
        <v>144</v>
      </c>
      <c r="H30" s="2">
        <v>133000</v>
      </c>
      <c r="I30" s="2">
        <v>354901</v>
      </c>
      <c r="J30" s="2">
        <v>112214</v>
      </c>
      <c r="K30" s="2">
        <v>354901</v>
      </c>
      <c r="L30" s="2">
        <f t="shared" si="1"/>
        <v>15459452069.9</v>
      </c>
      <c r="M30" s="2">
        <v>10067</v>
      </c>
      <c r="N30" s="2">
        <f t="shared" si="2"/>
        <v>438518520</v>
      </c>
      <c r="O30" s="2">
        <f t="shared" si="3"/>
        <v>15.729687500000001</v>
      </c>
      <c r="P30" s="2">
        <f t="shared" si="4"/>
        <v>40739739.620000005</v>
      </c>
      <c r="Q30" s="2">
        <f t="shared" si="5"/>
        <v>40.739739620000002</v>
      </c>
      <c r="R30" s="2">
        <v>2961</v>
      </c>
      <c r="S30" s="2">
        <f t="shared" si="6"/>
        <v>7668.9603899999993</v>
      </c>
      <c r="T30" s="2">
        <f t="shared" si="7"/>
        <v>1895040</v>
      </c>
      <c r="U30" s="2">
        <f t="shared" si="8"/>
        <v>82552680000</v>
      </c>
      <c r="V30" s="2">
        <v>109367.82853</v>
      </c>
      <c r="W30" s="2">
        <f t="shared" si="9"/>
        <v>33.335314135943996</v>
      </c>
      <c r="X30" s="2">
        <f t="shared" si="10"/>
        <v>20.713610516610821</v>
      </c>
      <c r="Y30" s="2">
        <f t="shared" si="11"/>
        <v>1.4732970481939347</v>
      </c>
      <c r="Z30" s="2">
        <f t="shared" si="12"/>
        <v>35.253817945705009</v>
      </c>
      <c r="AA30" s="2">
        <f t="shared" si="13"/>
        <v>0.240838213142365</v>
      </c>
      <c r="AB30" s="2">
        <f t="shared" si="14"/>
        <v>1.1495810199686416</v>
      </c>
      <c r="AC30" s="2">
        <v>92</v>
      </c>
      <c r="AD30" s="2">
        <f t="shared" si="15"/>
        <v>0.38319367332288051</v>
      </c>
      <c r="AE30" s="2">
        <v>1.1000000000000001</v>
      </c>
      <c r="AF30" s="2">
        <f t="shared" si="16"/>
        <v>188.24277341809875</v>
      </c>
      <c r="AG30" s="2">
        <f t="shared" si="17"/>
        <v>0.1491961567772869</v>
      </c>
      <c r="AH30" s="2">
        <f t="shared" si="18"/>
        <v>0.29433309234624871</v>
      </c>
      <c r="AI30" s="2">
        <f t="shared" si="19"/>
        <v>4888030618.6000004</v>
      </c>
      <c r="AJ30" s="2">
        <f t="shared" si="20"/>
        <v>138413724.72</v>
      </c>
      <c r="AK30" s="2">
        <f t="shared" si="21"/>
        <v>138.41372472</v>
      </c>
      <c r="AL30" s="2" t="s">
        <v>310</v>
      </c>
      <c r="AM30" s="2" t="s">
        <v>133</v>
      </c>
      <c r="AN30" s="2" t="s">
        <v>311</v>
      </c>
      <c r="AO30" s="2" t="s">
        <v>312</v>
      </c>
      <c r="AP30" s="2" t="s">
        <v>313</v>
      </c>
      <c r="AQ30" s="2" t="s">
        <v>314</v>
      </c>
      <c r="AR30" s="2" t="s">
        <v>315</v>
      </c>
      <c r="AS30" s="2">
        <v>1</v>
      </c>
      <c r="AT30" s="2" t="s">
        <v>316</v>
      </c>
      <c r="AU30" s="2" t="s">
        <v>317</v>
      </c>
      <c r="AV30" s="2">
        <v>5</v>
      </c>
      <c r="AW30" s="5">
        <v>60</v>
      </c>
      <c r="AX30" s="5">
        <v>39</v>
      </c>
      <c r="AY30" s="5">
        <v>1</v>
      </c>
      <c r="AZ30" s="5">
        <v>1.5</v>
      </c>
      <c r="BA30" s="5">
        <v>0.6</v>
      </c>
      <c r="BB30" s="2">
        <v>0</v>
      </c>
      <c r="BC30" s="2">
        <v>0</v>
      </c>
      <c r="BD30" s="2">
        <v>0</v>
      </c>
      <c r="BE30" s="2">
        <v>0</v>
      </c>
      <c r="BF30" s="5">
        <v>0.6</v>
      </c>
      <c r="BG30" s="5">
        <v>0.2</v>
      </c>
      <c r="BH30" s="2">
        <v>0</v>
      </c>
      <c r="BI30" s="2">
        <v>0</v>
      </c>
      <c r="BJ30" s="5">
        <v>49.2</v>
      </c>
      <c r="BK30" s="5">
        <v>3.8</v>
      </c>
      <c r="BL30" s="5">
        <v>43.9</v>
      </c>
      <c r="BM30" s="2">
        <v>0</v>
      </c>
      <c r="BN30" s="2">
        <v>0</v>
      </c>
      <c r="BO30" s="5">
        <v>557</v>
      </c>
      <c r="BP30" s="5">
        <v>87</v>
      </c>
      <c r="BQ30" s="5">
        <v>12</v>
      </c>
      <c r="BR30" s="5">
        <v>2</v>
      </c>
      <c r="BS30" s="5">
        <v>0.48</v>
      </c>
      <c r="BT30" s="5">
        <v>7.0000000000000007E-2</v>
      </c>
      <c r="BU30" s="5">
        <v>920</v>
      </c>
      <c r="BV30" s="5">
        <v>20</v>
      </c>
      <c r="BW30" s="5">
        <v>0.79</v>
      </c>
      <c r="BX30" s="5">
        <v>11728</v>
      </c>
      <c r="BY30" s="5">
        <v>925</v>
      </c>
      <c r="BZ30" s="5">
        <v>255</v>
      </c>
      <c r="CA30" s="5">
        <v>20</v>
      </c>
      <c r="CB30" s="5">
        <v>12.03</v>
      </c>
      <c r="CC30" s="5">
        <v>0.99</v>
      </c>
      <c r="CD30" s="5">
        <v>2</v>
      </c>
      <c r="CE30" s="5">
        <v>3</v>
      </c>
      <c r="CF30" s="5">
        <v>77</v>
      </c>
      <c r="CG30" s="5">
        <v>40</v>
      </c>
      <c r="CH30" s="5">
        <v>11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5">
        <v>5</v>
      </c>
      <c r="CP30" s="5">
        <v>37</v>
      </c>
      <c r="CQ30" s="5">
        <v>4</v>
      </c>
      <c r="CR30" s="5">
        <v>20</v>
      </c>
      <c r="CS30" s="5">
        <v>2.0310000000000002E-2</v>
      </c>
      <c r="CT30" s="2">
        <v>0</v>
      </c>
      <c r="CU30" s="2" t="s">
        <v>137</v>
      </c>
    </row>
    <row r="31" spans="1:99" s="2" customFormat="1" x14ac:dyDescent="0.25">
      <c r="A31" s="2" t="s">
        <v>318</v>
      </c>
      <c r="B31" s="2" t="s">
        <v>319</v>
      </c>
      <c r="C31" s="2" t="s">
        <v>320</v>
      </c>
      <c r="D31" s="2">
        <v>1974</v>
      </c>
      <c r="E31" s="2">
        <f t="shared" si="0"/>
        <v>41</v>
      </c>
      <c r="F31" s="2">
        <v>56</v>
      </c>
      <c r="G31" s="2">
        <v>67</v>
      </c>
      <c r="H31" s="2">
        <v>18700</v>
      </c>
      <c r="I31" s="2">
        <v>14000</v>
      </c>
      <c r="J31" s="2">
        <v>3910</v>
      </c>
      <c r="K31" s="2">
        <v>14000</v>
      </c>
      <c r="L31" s="2">
        <f t="shared" si="1"/>
        <v>609838600</v>
      </c>
      <c r="M31" s="2">
        <v>392</v>
      </c>
      <c r="N31" s="2">
        <f t="shared" si="2"/>
        <v>17075520</v>
      </c>
      <c r="O31" s="2">
        <f t="shared" si="3"/>
        <v>0.61250000000000004</v>
      </c>
      <c r="P31" s="2">
        <f t="shared" si="4"/>
        <v>1586369.12</v>
      </c>
      <c r="Q31" s="2">
        <f t="shared" si="5"/>
        <v>1.5863691200000001</v>
      </c>
      <c r="R31" s="2">
        <v>18</v>
      </c>
      <c r="S31" s="2">
        <f t="shared" si="6"/>
        <v>46.619819999999997</v>
      </c>
      <c r="T31" s="2">
        <f t="shared" si="7"/>
        <v>11520</v>
      </c>
      <c r="U31" s="2">
        <f t="shared" si="8"/>
        <v>501840000</v>
      </c>
      <c r="V31" s="2">
        <v>40423.961113999998</v>
      </c>
      <c r="W31" s="2">
        <f t="shared" si="9"/>
        <v>12.321223347547198</v>
      </c>
      <c r="X31" s="2">
        <f t="shared" si="10"/>
        <v>7.6560556912249158</v>
      </c>
      <c r="Y31" s="2">
        <f t="shared" si="11"/>
        <v>2.7596029312725818</v>
      </c>
      <c r="Z31" s="2">
        <f t="shared" si="12"/>
        <v>35.714203725567359</v>
      </c>
      <c r="AA31" s="2">
        <f t="shared" si="13"/>
        <v>2.5547297218240246</v>
      </c>
      <c r="AB31" s="2">
        <f t="shared" si="14"/>
        <v>1.9132609138696799</v>
      </c>
      <c r="AC31" s="2">
        <v>56</v>
      </c>
      <c r="AD31" s="2">
        <f t="shared" si="15"/>
        <v>0.63775363795655993</v>
      </c>
      <c r="AE31" s="2">
        <v>10.6218</v>
      </c>
      <c r="AF31" s="2">
        <f t="shared" si="16"/>
        <v>29.387755102040817</v>
      </c>
      <c r="AG31" s="2">
        <f t="shared" si="17"/>
        <v>0.76594829024365663</v>
      </c>
      <c r="AH31" s="2">
        <f t="shared" si="18"/>
        <v>0.32892385977684663</v>
      </c>
      <c r="AI31" s="2">
        <f t="shared" si="19"/>
        <v>170319209</v>
      </c>
      <c r="AJ31" s="2">
        <f t="shared" si="20"/>
        <v>4822906.8</v>
      </c>
      <c r="AK31" s="2">
        <f t="shared" si="21"/>
        <v>4.8229068000000002</v>
      </c>
      <c r="AL31" s="2" t="s">
        <v>321</v>
      </c>
      <c r="AM31" s="2" t="s">
        <v>133</v>
      </c>
      <c r="AN31" s="2" t="s">
        <v>322</v>
      </c>
      <c r="AO31" s="2" t="s">
        <v>323</v>
      </c>
      <c r="AP31" s="2" t="s">
        <v>324</v>
      </c>
      <c r="AQ31" s="2" t="s">
        <v>325</v>
      </c>
      <c r="AR31" s="2" t="s">
        <v>326</v>
      </c>
      <c r="AS31" s="2">
        <v>1</v>
      </c>
      <c r="AT31" s="2" t="s">
        <v>327</v>
      </c>
      <c r="AU31" s="2" t="s">
        <v>328</v>
      </c>
      <c r="AV31" s="2">
        <v>6</v>
      </c>
      <c r="AW31" s="5">
        <v>93</v>
      </c>
      <c r="AX31" s="5">
        <v>7</v>
      </c>
      <c r="AY31" s="2">
        <v>0</v>
      </c>
      <c r="AZ31" s="5">
        <v>1.3</v>
      </c>
      <c r="BA31" s="5">
        <v>0.1</v>
      </c>
      <c r="BB31" s="5">
        <v>9.6999999999999993</v>
      </c>
      <c r="BC31" s="5">
        <v>31</v>
      </c>
      <c r="BD31" s="2">
        <v>0</v>
      </c>
      <c r="BE31" s="5">
        <v>16.2</v>
      </c>
      <c r="BF31" s="5">
        <v>1.8</v>
      </c>
      <c r="BG31" s="2">
        <v>0</v>
      </c>
      <c r="BH31" s="2">
        <v>0</v>
      </c>
      <c r="BI31" s="2">
        <v>0</v>
      </c>
      <c r="BJ31" s="5">
        <v>4.8</v>
      </c>
      <c r="BK31" s="5">
        <v>8.6999999999999993</v>
      </c>
      <c r="BL31" s="5">
        <v>26.5</v>
      </c>
      <c r="BM31" s="2">
        <v>0</v>
      </c>
      <c r="BN31" s="2">
        <v>0</v>
      </c>
      <c r="BO31" s="5">
        <v>2463</v>
      </c>
      <c r="BP31" s="5">
        <v>476</v>
      </c>
      <c r="BQ31" s="5">
        <v>16</v>
      </c>
      <c r="BR31" s="5">
        <v>3</v>
      </c>
      <c r="BS31" s="5">
        <v>0.13</v>
      </c>
      <c r="BT31" s="5">
        <v>0.02</v>
      </c>
      <c r="BU31" s="5">
        <v>5628</v>
      </c>
      <c r="BV31" s="5">
        <v>38</v>
      </c>
      <c r="BW31" s="5">
        <v>0.28999999999999998</v>
      </c>
      <c r="BX31" s="5">
        <v>308361</v>
      </c>
      <c r="BY31" s="5">
        <v>33618</v>
      </c>
      <c r="BZ31" s="5">
        <v>2056</v>
      </c>
      <c r="CA31" s="5">
        <v>224</v>
      </c>
      <c r="CB31" s="5">
        <v>32.65</v>
      </c>
      <c r="CC31" s="5">
        <v>3.66</v>
      </c>
      <c r="CD31" s="5">
        <v>74</v>
      </c>
      <c r="CE31" s="5">
        <v>83</v>
      </c>
      <c r="CF31" s="5">
        <v>21</v>
      </c>
      <c r="CG31" s="5">
        <v>12</v>
      </c>
      <c r="CH31" s="5">
        <v>3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5">
        <v>1</v>
      </c>
      <c r="CR31" s="5">
        <v>4</v>
      </c>
      <c r="CS31" s="5">
        <v>0.49552000000000002</v>
      </c>
      <c r="CT31" s="5">
        <v>0.60102999999999995</v>
      </c>
      <c r="CU31" s="2" t="s">
        <v>137</v>
      </c>
    </row>
    <row r="32" spans="1:99" s="2" customFormat="1" x14ac:dyDescent="0.25">
      <c r="A32" s="2" t="s">
        <v>329</v>
      </c>
      <c r="C32" s="2" t="s">
        <v>330</v>
      </c>
      <c r="D32" s="2">
        <v>1976</v>
      </c>
      <c r="E32" s="2">
        <f t="shared" si="0"/>
        <v>39</v>
      </c>
      <c r="F32" s="2">
        <v>96</v>
      </c>
      <c r="G32" s="2">
        <v>128</v>
      </c>
      <c r="H32" s="2">
        <v>1885</v>
      </c>
      <c r="I32" s="2">
        <v>45991</v>
      </c>
      <c r="J32" s="2">
        <v>37956</v>
      </c>
      <c r="K32" s="2">
        <v>45991</v>
      </c>
      <c r="L32" s="2">
        <f t="shared" si="1"/>
        <v>2003363360.9000001</v>
      </c>
      <c r="M32" s="2">
        <v>1292</v>
      </c>
      <c r="N32" s="2">
        <f t="shared" si="2"/>
        <v>56279520</v>
      </c>
      <c r="O32" s="2">
        <f t="shared" si="3"/>
        <v>2.0187500000000003</v>
      </c>
      <c r="P32" s="2">
        <f t="shared" si="4"/>
        <v>5228543.12</v>
      </c>
      <c r="Q32" s="2">
        <f t="shared" si="5"/>
        <v>5.2285431200000003</v>
      </c>
      <c r="R32" s="2">
        <v>6.8</v>
      </c>
      <c r="S32" s="2">
        <f t="shared" si="6"/>
        <v>17.611931999999999</v>
      </c>
      <c r="T32" s="2">
        <f t="shared" si="7"/>
        <v>4352</v>
      </c>
      <c r="U32" s="2">
        <f t="shared" si="8"/>
        <v>189584000</v>
      </c>
      <c r="V32" s="2">
        <v>186040.58629000001</v>
      </c>
      <c r="W32" s="2">
        <f t="shared" si="9"/>
        <v>56.705170701191996</v>
      </c>
      <c r="X32" s="2">
        <f t="shared" si="10"/>
        <v>35.234970799808266</v>
      </c>
      <c r="Y32" s="2">
        <f t="shared" si="11"/>
        <v>6.995636036972499</v>
      </c>
      <c r="Z32" s="2">
        <f t="shared" si="12"/>
        <v>35.596667507114489</v>
      </c>
      <c r="AA32" s="2">
        <f t="shared" si="13"/>
        <v>1.211183963766177</v>
      </c>
      <c r="AB32" s="2">
        <f t="shared" si="14"/>
        <v>1.1123958595973278</v>
      </c>
      <c r="AC32" s="2">
        <v>96</v>
      </c>
      <c r="AD32" s="2">
        <f t="shared" si="15"/>
        <v>0.37079861986577595</v>
      </c>
      <c r="AE32" s="2" t="s">
        <v>133</v>
      </c>
      <c r="AF32" s="2">
        <f t="shared" si="16"/>
        <v>3.3684210526315788</v>
      </c>
      <c r="AG32" s="2">
        <f t="shared" si="17"/>
        <v>0.42051316630039798</v>
      </c>
      <c r="AH32" s="2">
        <f t="shared" si="18"/>
        <v>0.11167813274338409</v>
      </c>
      <c r="AI32" s="2">
        <f t="shared" si="19"/>
        <v>1653359564.4000001</v>
      </c>
      <c r="AJ32" s="2">
        <f t="shared" si="20"/>
        <v>46817966.880000003</v>
      </c>
      <c r="AK32" s="2">
        <f t="shared" si="21"/>
        <v>46.81796688</v>
      </c>
      <c r="AL32" s="2" t="s">
        <v>331</v>
      </c>
      <c r="AM32" s="2" t="s">
        <v>133</v>
      </c>
      <c r="AN32" s="2" t="s">
        <v>332</v>
      </c>
      <c r="AO32" s="2" t="s">
        <v>333</v>
      </c>
      <c r="AP32" s="2" t="s">
        <v>133</v>
      </c>
      <c r="AQ32" s="2" t="s">
        <v>133</v>
      </c>
      <c r="AR32" s="2" t="s">
        <v>133</v>
      </c>
      <c r="AS32" s="2">
        <v>0</v>
      </c>
      <c r="AT32" s="2" t="s">
        <v>133</v>
      </c>
      <c r="AU32" s="2" t="s">
        <v>133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137</v>
      </c>
    </row>
    <row r="33" spans="1:99" s="2" customFormat="1" x14ac:dyDescent="0.25">
      <c r="A33" s="2" t="s">
        <v>334</v>
      </c>
      <c r="C33" s="2" t="s">
        <v>335</v>
      </c>
      <c r="D33" s="2">
        <v>1983</v>
      </c>
      <c r="E33" s="2">
        <f t="shared" si="0"/>
        <v>32</v>
      </c>
      <c r="F33" s="2">
        <v>53</v>
      </c>
      <c r="G33" s="2">
        <v>80</v>
      </c>
      <c r="H33" s="2">
        <v>39900</v>
      </c>
      <c r="I33" s="2">
        <v>30300</v>
      </c>
      <c r="J33" s="2">
        <v>6585</v>
      </c>
      <c r="K33" s="2">
        <v>30300</v>
      </c>
      <c r="L33" s="2">
        <f t="shared" si="1"/>
        <v>1319864970</v>
      </c>
      <c r="M33" s="2">
        <v>749</v>
      </c>
      <c r="N33" s="2">
        <f t="shared" si="2"/>
        <v>32626440</v>
      </c>
      <c r="O33" s="2">
        <f t="shared" si="3"/>
        <v>1.1703125000000001</v>
      </c>
      <c r="P33" s="2">
        <f t="shared" si="4"/>
        <v>3031098.14</v>
      </c>
      <c r="Q33" s="2">
        <f t="shared" si="5"/>
        <v>3.0310981400000001</v>
      </c>
      <c r="R33" s="2">
        <v>210</v>
      </c>
      <c r="S33" s="2">
        <f t="shared" si="6"/>
        <v>543.89789999999994</v>
      </c>
      <c r="T33" s="2">
        <f t="shared" si="7"/>
        <v>134400</v>
      </c>
      <c r="U33" s="2">
        <f t="shared" si="8"/>
        <v>5854800000</v>
      </c>
      <c r="V33" s="2">
        <v>92607.673569000006</v>
      </c>
      <c r="W33" s="2">
        <f t="shared" si="9"/>
        <v>28.226818903831202</v>
      </c>
      <c r="X33" s="2">
        <f t="shared" si="10"/>
        <v>17.539337727927187</v>
      </c>
      <c r="Y33" s="2">
        <f t="shared" si="11"/>
        <v>4.573585781459701</v>
      </c>
      <c r="Z33" s="2">
        <f t="shared" si="12"/>
        <v>40.453845715315552</v>
      </c>
      <c r="AA33" s="2">
        <f t="shared" si="13"/>
        <v>3.4751539247886032</v>
      </c>
      <c r="AB33" s="2">
        <f t="shared" si="14"/>
        <v>2.2898403235084275</v>
      </c>
      <c r="AC33" s="2">
        <v>53</v>
      </c>
      <c r="AD33" s="2">
        <f t="shared" si="15"/>
        <v>0.76328010783614253</v>
      </c>
      <c r="AE33" s="2">
        <v>15.6629</v>
      </c>
      <c r="AF33" s="2">
        <f t="shared" si="16"/>
        <v>179.43925233644859</v>
      </c>
      <c r="AG33" s="2">
        <f t="shared" si="17"/>
        <v>0.62765416905239346</v>
      </c>
      <c r="AH33" s="2">
        <f t="shared" si="18"/>
        <v>0.37317462635545973</v>
      </c>
      <c r="AI33" s="2">
        <f t="shared" si="19"/>
        <v>286841941.5</v>
      </c>
      <c r="AJ33" s="2">
        <f t="shared" si="20"/>
        <v>8122465.7999999998</v>
      </c>
      <c r="AK33" s="2">
        <f t="shared" si="21"/>
        <v>8.1224658000000005</v>
      </c>
      <c r="AL33" s="2" t="s">
        <v>336</v>
      </c>
      <c r="AM33" s="2" t="s">
        <v>133</v>
      </c>
      <c r="AN33" s="2" t="s">
        <v>337</v>
      </c>
      <c r="AO33" s="2" t="s">
        <v>338</v>
      </c>
      <c r="AP33" s="2" t="s">
        <v>339</v>
      </c>
      <c r="AQ33" s="2" t="s">
        <v>340</v>
      </c>
      <c r="AR33" s="2" t="s">
        <v>341</v>
      </c>
      <c r="AS33" s="2">
        <v>1</v>
      </c>
      <c r="AT33" s="2" t="s">
        <v>342</v>
      </c>
      <c r="AU33" s="2" t="s">
        <v>343</v>
      </c>
      <c r="AV33" s="2">
        <v>6</v>
      </c>
      <c r="AW33" s="5">
        <v>59</v>
      </c>
      <c r="AX33" s="5">
        <v>40</v>
      </c>
      <c r="AY33" s="5">
        <v>1</v>
      </c>
      <c r="AZ33" s="5">
        <v>0.8</v>
      </c>
      <c r="BA33" s="5">
        <v>2.4</v>
      </c>
      <c r="BB33" s="2">
        <v>0</v>
      </c>
      <c r="BC33" s="5">
        <v>0.1</v>
      </c>
      <c r="BD33" s="2">
        <v>0</v>
      </c>
      <c r="BE33" s="5">
        <v>0.1</v>
      </c>
      <c r="BF33" s="5">
        <v>3.5</v>
      </c>
      <c r="BG33" s="5">
        <v>0.1</v>
      </c>
      <c r="BH33" s="2">
        <v>0</v>
      </c>
      <c r="BI33" s="2">
        <v>0</v>
      </c>
      <c r="BJ33" s="5">
        <v>20.7</v>
      </c>
      <c r="BK33" s="5">
        <v>14.3</v>
      </c>
      <c r="BL33" s="5">
        <v>57.9</v>
      </c>
      <c r="BM33" s="2">
        <v>0</v>
      </c>
      <c r="BN33" s="2">
        <v>0</v>
      </c>
      <c r="BO33" s="5">
        <v>3979</v>
      </c>
      <c r="BP33" s="5">
        <v>1144</v>
      </c>
      <c r="BQ33" s="5">
        <v>7</v>
      </c>
      <c r="BR33" s="5">
        <v>2</v>
      </c>
      <c r="BS33" s="5">
        <v>0.11</v>
      </c>
      <c r="BT33" s="5">
        <v>0.03</v>
      </c>
      <c r="BU33" s="5">
        <v>10255</v>
      </c>
      <c r="BV33" s="5">
        <v>19</v>
      </c>
      <c r="BW33" s="5">
        <v>0.28000000000000003</v>
      </c>
      <c r="BX33" s="5">
        <v>393490</v>
      </c>
      <c r="BY33" s="5">
        <v>8618</v>
      </c>
      <c r="BZ33" s="5">
        <v>723</v>
      </c>
      <c r="CA33" s="5">
        <v>16</v>
      </c>
      <c r="CB33" s="5">
        <v>28.4</v>
      </c>
      <c r="CC33" s="5">
        <v>0.68</v>
      </c>
      <c r="CD33" s="5">
        <v>1</v>
      </c>
      <c r="CE33" s="5">
        <v>3</v>
      </c>
      <c r="CF33" s="5">
        <v>86</v>
      </c>
      <c r="CG33" s="5">
        <v>33</v>
      </c>
      <c r="CH33" s="5">
        <v>6</v>
      </c>
      <c r="CI33" s="2">
        <v>0</v>
      </c>
      <c r="CJ33" s="5">
        <v>1</v>
      </c>
      <c r="CK33" s="2">
        <v>0</v>
      </c>
      <c r="CL33" s="2">
        <v>0</v>
      </c>
      <c r="CM33" s="2">
        <v>0</v>
      </c>
      <c r="CN33" s="2">
        <v>0</v>
      </c>
      <c r="CO33" s="5">
        <v>1</v>
      </c>
      <c r="CP33" s="5">
        <v>10</v>
      </c>
      <c r="CQ33" s="5">
        <v>7</v>
      </c>
      <c r="CR33" s="5">
        <v>53</v>
      </c>
      <c r="CS33" s="5">
        <v>0.3931</v>
      </c>
      <c r="CT33" s="5">
        <v>0.50824999999999998</v>
      </c>
      <c r="CU33" s="2" t="s">
        <v>137</v>
      </c>
    </row>
    <row r="34" spans="1:99" s="2" customFormat="1" x14ac:dyDescent="0.25">
      <c r="A34" s="2" t="s">
        <v>344</v>
      </c>
      <c r="B34" s="2" t="s">
        <v>345</v>
      </c>
      <c r="C34" s="2" t="s">
        <v>346</v>
      </c>
      <c r="D34" s="2">
        <v>1985</v>
      </c>
      <c r="E34" s="2">
        <f t="shared" si="0"/>
        <v>30</v>
      </c>
      <c r="F34" s="2">
        <v>85</v>
      </c>
      <c r="G34" s="2">
        <v>90</v>
      </c>
      <c r="H34" s="2">
        <v>30000</v>
      </c>
      <c r="I34" s="2">
        <v>18282</v>
      </c>
      <c r="J34" s="2">
        <v>3472</v>
      </c>
      <c r="K34" s="2">
        <v>18282</v>
      </c>
      <c r="L34" s="2">
        <f t="shared" si="1"/>
        <v>796362091.80000007</v>
      </c>
      <c r="M34" s="2">
        <v>253</v>
      </c>
      <c r="N34" s="2">
        <f t="shared" si="2"/>
        <v>11020680</v>
      </c>
      <c r="O34" s="2">
        <f t="shared" si="3"/>
        <v>0.39531250000000001</v>
      </c>
      <c r="P34" s="2">
        <f t="shared" si="4"/>
        <v>1023855.5800000001</v>
      </c>
      <c r="Q34" s="2">
        <f t="shared" si="5"/>
        <v>1.02385558</v>
      </c>
      <c r="R34" s="2">
        <v>16</v>
      </c>
      <c r="S34" s="2">
        <f t="shared" si="6"/>
        <v>41.439839999999997</v>
      </c>
      <c r="T34" s="2">
        <f t="shared" si="7"/>
        <v>10240</v>
      </c>
      <c r="U34" s="2">
        <f t="shared" si="8"/>
        <v>446080000</v>
      </c>
      <c r="W34" s="2">
        <f t="shared" si="9"/>
        <v>0</v>
      </c>
      <c r="X34" s="2">
        <f t="shared" si="10"/>
        <v>0</v>
      </c>
      <c r="Y34" s="2">
        <f t="shared" si="11"/>
        <v>0</v>
      </c>
      <c r="Z34" s="2">
        <f t="shared" si="12"/>
        <v>72.260703677087079</v>
      </c>
      <c r="AA34" s="2">
        <f t="shared" si="13"/>
        <v>0</v>
      </c>
      <c r="AB34" s="2">
        <f t="shared" si="14"/>
        <v>2.5503777768383675</v>
      </c>
      <c r="AC34" s="2">
        <v>85</v>
      </c>
      <c r="AD34" s="2">
        <f t="shared" si="15"/>
        <v>0.85012592561278921</v>
      </c>
      <c r="AE34" s="2" t="s">
        <v>133</v>
      </c>
      <c r="AF34" s="2">
        <f t="shared" si="16"/>
        <v>40.474308300395258</v>
      </c>
      <c r="AG34" s="2">
        <f t="shared" si="17"/>
        <v>1.9290497969244891</v>
      </c>
      <c r="AH34" s="2">
        <f t="shared" si="18"/>
        <v>0.2390709861156379</v>
      </c>
      <c r="AI34" s="2">
        <f t="shared" si="19"/>
        <v>151239972.80000001</v>
      </c>
      <c r="AJ34" s="2">
        <f t="shared" si="20"/>
        <v>4282642.5600000005</v>
      </c>
      <c r="AK34" s="2">
        <f t="shared" si="21"/>
        <v>4.2826425600000002</v>
      </c>
      <c r="AL34" s="2" t="s">
        <v>133</v>
      </c>
      <c r="AM34" s="2" t="s">
        <v>133</v>
      </c>
      <c r="AN34" s="2" t="s">
        <v>133</v>
      </c>
      <c r="AO34" s="2" t="s">
        <v>133</v>
      </c>
      <c r="AP34" s="2" t="s">
        <v>133</v>
      </c>
      <c r="AQ34" s="2" t="s">
        <v>133</v>
      </c>
      <c r="AR34" s="2" t="s">
        <v>133</v>
      </c>
      <c r="AS34" s="2">
        <v>0</v>
      </c>
      <c r="AT34" s="2" t="s">
        <v>133</v>
      </c>
      <c r="AU34" s="2" t="s">
        <v>133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137</v>
      </c>
    </row>
    <row r="35" spans="1:99" s="2" customFormat="1" x14ac:dyDescent="0.25">
      <c r="A35" s="2" t="s">
        <v>347</v>
      </c>
      <c r="C35" s="2" t="s">
        <v>348</v>
      </c>
      <c r="D35" s="2">
        <v>1986</v>
      </c>
      <c r="E35" s="2">
        <f t="shared" si="0"/>
        <v>29</v>
      </c>
      <c r="F35" s="2">
        <v>85</v>
      </c>
      <c r="G35" s="2">
        <v>96</v>
      </c>
      <c r="H35" s="2">
        <v>5540</v>
      </c>
      <c r="I35" s="2">
        <v>177623</v>
      </c>
      <c r="J35" s="2">
        <v>129979</v>
      </c>
      <c r="K35" s="2">
        <v>177623</v>
      </c>
      <c r="L35" s="2">
        <f t="shared" si="1"/>
        <v>7737240117.6999998</v>
      </c>
      <c r="M35" s="2">
        <v>5190</v>
      </c>
      <c r="N35" s="2">
        <f t="shared" si="2"/>
        <v>226076400</v>
      </c>
      <c r="O35" s="2">
        <f t="shared" si="3"/>
        <v>8.109375</v>
      </c>
      <c r="P35" s="2">
        <f t="shared" si="4"/>
        <v>21003203.400000002</v>
      </c>
      <c r="Q35" s="2">
        <f t="shared" si="5"/>
        <v>21.0032034</v>
      </c>
      <c r="R35" s="2">
        <v>1036</v>
      </c>
      <c r="S35" s="2">
        <f t="shared" si="6"/>
        <v>2683.2296399999996</v>
      </c>
      <c r="T35" s="2">
        <f t="shared" si="7"/>
        <v>663040</v>
      </c>
      <c r="U35" s="2">
        <f t="shared" si="8"/>
        <v>28883680000</v>
      </c>
      <c r="V35" s="2">
        <v>178015.17504999999</v>
      </c>
      <c r="W35" s="2">
        <f t="shared" si="9"/>
        <v>54.259025355239991</v>
      </c>
      <c r="X35" s="2">
        <f t="shared" si="10"/>
        <v>33.7150060634197</v>
      </c>
      <c r="Y35" s="2">
        <f t="shared" si="11"/>
        <v>3.3398280693663032</v>
      </c>
      <c r="Z35" s="2">
        <f t="shared" si="12"/>
        <v>34.224006210732298</v>
      </c>
      <c r="AA35" s="2">
        <f t="shared" si="13"/>
        <v>0.33842830971548171</v>
      </c>
      <c r="AB35" s="2">
        <f t="shared" si="14"/>
        <v>1.2079061015552577</v>
      </c>
      <c r="AC35" s="2">
        <v>85</v>
      </c>
      <c r="AD35" s="2">
        <f t="shared" si="15"/>
        <v>0.40263536718508586</v>
      </c>
      <c r="AE35" s="2">
        <v>303.10700000000003</v>
      </c>
      <c r="AF35" s="2">
        <f t="shared" si="16"/>
        <v>127.7533718689788</v>
      </c>
      <c r="AG35" s="2">
        <f t="shared" si="17"/>
        <v>0.20171987020375517</v>
      </c>
      <c r="AH35" s="2">
        <f t="shared" si="18"/>
        <v>0.13100269639447193</v>
      </c>
      <c r="AI35" s="2">
        <f t="shared" si="19"/>
        <v>5661872242.1000004</v>
      </c>
      <c r="AJ35" s="2">
        <f t="shared" si="20"/>
        <v>160326496.92000002</v>
      </c>
      <c r="AK35" s="2">
        <f t="shared" si="21"/>
        <v>160.32649692000001</v>
      </c>
      <c r="AL35" s="2" t="s">
        <v>349</v>
      </c>
      <c r="AM35" s="2" t="s">
        <v>133</v>
      </c>
      <c r="AN35" s="2" t="s">
        <v>350</v>
      </c>
      <c r="AO35" s="2" t="s">
        <v>351</v>
      </c>
      <c r="AP35" s="2" t="s">
        <v>352</v>
      </c>
      <c r="AQ35" s="2" t="s">
        <v>353</v>
      </c>
      <c r="AR35" s="2" t="s">
        <v>354</v>
      </c>
      <c r="AS35" s="2">
        <v>2</v>
      </c>
      <c r="AT35" s="2" t="s">
        <v>355</v>
      </c>
      <c r="AU35" s="2" t="s">
        <v>356</v>
      </c>
      <c r="AV35" s="2">
        <v>4</v>
      </c>
      <c r="AW35" s="5">
        <v>55</v>
      </c>
      <c r="AX35" s="5">
        <v>42</v>
      </c>
      <c r="AY35" s="5">
        <v>3</v>
      </c>
      <c r="AZ35" s="5">
        <v>1.9</v>
      </c>
      <c r="BA35" s="5">
        <v>6.2</v>
      </c>
      <c r="BB35" s="2">
        <v>0</v>
      </c>
      <c r="BC35" s="2">
        <v>0</v>
      </c>
      <c r="BD35" s="2">
        <v>0</v>
      </c>
      <c r="BE35" s="2">
        <v>0</v>
      </c>
      <c r="BF35" s="5">
        <v>0.2</v>
      </c>
      <c r="BG35" s="5">
        <v>0.1</v>
      </c>
      <c r="BH35" s="2">
        <v>0</v>
      </c>
      <c r="BI35" s="2">
        <v>0</v>
      </c>
      <c r="BJ35" s="5">
        <v>88.2</v>
      </c>
      <c r="BK35" s="5">
        <v>0.9</v>
      </c>
      <c r="BL35" s="5">
        <v>2</v>
      </c>
      <c r="BM35" s="2">
        <v>0</v>
      </c>
      <c r="BN35" s="5">
        <v>0.5</v>
      </c>
      <c r="BO35" s="5">
        <v>25189</v>
      </c>
      <c r="BP35" s="5">
        <v>14821</v>
      </c>
      <c r="BQ35" s="5">
        <v>10</v>
      </c>
      <c r="BR35" s="5">
        <v>6</v>
      </c>
      <c r="BS35" s="5">
        <v>0.1</v>
      </c>
      <c r="BT35" s="5">
        <v>0.06</v>
      </c>
      <c r="BU35" s="5">
        <v>52038</v>
      </c>
      <c r="BV35" s="5">
        <v>20</v>
      </c>
      <c r="BW35" s="5">
        <v>0.21</v>
      </c>
      <c r="BX35" s="5">
        <v>229248</v>
      </c>
      <c r="BY35" s="5">
        <v>15456</v>
      </c>
      <c r="BZ35" s="5">
        <v>89</v>
      </c>
      <c r="CA35" s="5">
        <v>6</v>
      </c>
      <c r="CB35" s="5">
        <v>0.85</v>
      </c>
      <c r="CC35" s="5">
        <v>0.06</v>
      </c>
      <c r="CD35" s="5">
        <v>1</v>
      </c>
      <c r="CE35" s="5">
        <v>1</v>
      </c>
      <c r="CF35" s="5">
        <v>26</v>
      </c>
      <c r="CG35" s="5">
        <v>4</v>
      </c>
      <c r="CH35" s="5">
        <v>41</v>
      </c>
      <c r="CI35" s="2">
        <v>0</v>
      </c>
      <c r="CJ35" s="2">
        <v>0</v>
      </c>
      <c r="CK35" s="5">
        <v>1</v>
      </c>
      <c r="CL35" s="2">
        <v>0</v>
      </c>
      <c r="CM35" s="2">
        <v>0</v>
      </c>
      <c r="CN35" s="2">
        <v>0</v>
      </c>
      <c r="CO35" s="5">
        <v>29</v>
      </c>
      <c r="CP35" s="5">
        <v>92</v>
      </c>
      <c r="CQ35" s="5">
        <v>2</v>
      </c>
      <c r="CR35" s="5">
        <v>4</v>
      </c>
      <c r="CS35" s="5">
        <v>0.56777</v>
      </c>
      <c r="CT35" s="5">
        <v>0.66298999999999997</v>
      </c>
      <c r="CU35" s="2" t="s">
        <v>137</v>
      </c>
    </row>
    <row r="36" spans="1:99" s="2" customFormat="1" x14ac:dyDescent="0.25">
      <c r="A36" s="2" t="s">
        <v>357</v>
      </c>
      <c r="C36" s="2" t="s">
        <v>358</v>
      </c>
      <c r="D36" s="2">
        <v>2000</v>
      </c>
      <c r="E36" s="2">
        <f t="shared" si="0"/>
        <v>15</v>
      </c>
      <c r="F36" s="2">
        <v>76</v>
      </c>
      <c r="G36" s="2">
        <v>87</v>
      </c>
      <c r="H36" s="2">
        <v>12290</v>
      </c>
      <c r="I36" s="2">
        <v>8855</v>
      </c>
      <c r="J36" s="2">
        <v>4520</v>
      </c>
      <c r="K36" s="2">
        <v>8855</v>
      </c>
      <c r="L36" s="2">
        <f t="shared" si="1"/>
        <v>385722914.5</v>
      </c>
      <c r="M36" s="2">
        <v>280</v>
      </c>
      <c r="N36" s="2">
        <f t="shared" si="2"/>
        <v>12196800</v>
      </c>
      <c r="O36" s="2">
        <f t="shared" si="3"/>
        <v>0.4375</v>
      </c>
      <c r="P36" s="2">
        <f t="shared" si="4"/>
        <v>1133120.8</v>
      </c>
      <c r="Q36" s="2">
        <f t="shared" si="5"/>
        <v>1.1331208000000002</v>
      </c>
      <c r="R36" s="2">
        <v>4.9000000000000004</v>
      </c>
      <c r="S36" s="2">
        <f t="shared" si="6"/>
        <v>12.690951</v>
      </c>
      <c r="T36" s="2">
        <f t="shared" si="7"/>
        <v>3136</v>
      </c>
      <c r="U36" s="2">
        <f t="shared" si="8"/>
        <v>136612000</v>
      </c>
      <c r="V36" s="2">
        <v>45341.718844000003</v>
      </c>
      <c r="W36" s="2">
        <f t="shared" si="9"/>
        <v>13.8201559036512</v>
      </c>
      <c r="X36" s="2">
        <f t="shared" si="10"/>
        <v>8.5874494987405363</v>
      </c>
      <c r="Y36" s="2">
        <f t="shared" si="11"/>
        <v>3.6624333295274454</v>
      </c>
      <c r="Z36" s="2">
        <f t="shared" si="12"/>
        <v>31.6249273989899</v>
      </c>
      <c r="AA36" s="2">
        <f t="shared" si="13"/>
        <v>2.4788051819664974</v>
      </c>
      <c r="AB36" s="2">
        <f t="shared" si="14"/>
        <v>1.2483523973285486</v>
      </c>
      <c r="AC36" s="2">
        <v>76</v>
      </c>
      <c r="AD36" s="2">
        <f t="shared" si="15"/>
        <v>0.41611746577618292</v>
      </c>
      <c r="AE36" s="2">
        <v>23.6112</v>
      </c>
      <c r="AF36" s="2">
        <f t="shared" si="16"/>
        <v>11.2</v>
      </c>
      <c r="AG36" s="2">
        <f t="shared" si="17"/>
        <v>0.80251292260088891</v>
      </c>
      <c r="AH36" s="2">
        <f t="shared" si="18"/>
        <v>0.20323835204289986</v>
      </c>
      <c r="AI36" s="2">
        <f t="shared" si="19"/>
        <v>196890748</v>
      </c>
      <c r="AJ36" s="2">
        <f t="shared" si="20"/>
        <v>5575329.5999999996</v>
      </c>
      <c r="AK36" s="2">
        <f t="shared" si="21"/>
        <v>5.5753295999999999</v>
      </c>
      <c r="AL36" s="2" t="s">
        <v>359</v>
      </c>
      <c r="AM36" s="2" t="s">
        <v>133</v>
      </c>
      <c r="AN36" s="2" t="s">
        <v>133</v>
      </c>
      <c r="AO36" s="2" t="s">
        <v>360</v>
      </c>
      <c r="AP36" s="2" t="s">
        <v>361</v>
      </c>
      <c r="AQ36" s="2" t="s">
        <v>325</v>
      </c>
      <c r="AR36" s="2" t="s">
        <v>295</v>
      </c>
      <c r="AS36" s="2">
        <v>2</v>
      </c>
      <c r="AT36" s="2" t="s">
        <v>362</v>
      </c>
      <c r="AU36" s="2" t="s">
        <v>363</v>
      </c>
      <c r="AV36" s="2">
        <v>6</v>
      </c>
      <c r="AW36" s="5">
        <v>89</v>
      </c>
      <c r="AX36" s="5">
        <v>10</v>
      </c>
      <c r="AY36" s="5">
        <v>1</v>
      </c>
      <c r="AZ36" s="5">
        <v>0.2</v>
      </c>
      <c r="BA36" s="2">
        <v>0</v>
      </c>
      <c r="BB36" s="5">
        <v>3.5</v>
      </c>
      <c r="BC36" s="5">
        <v>7</v>
      </c>
      <c r="BD36" s="2">
        <v>0</v>
      </c>
      <c r="BE36" s="5">
        <v>4.2</v>
      </c>
      <c r="BF36" s="5">
        <v>0.9</v>
      </c>
      <c r="BG36" s="2">
        <v>0</v>
      </c>
      <c r="BH36" s="2">
        <v>0</v>
      </c>
      <c r="BI36" s="2">
        <v>0</v>
      </c>
      <c r="BJ36" s="5">
        <v>2.9</v>
      </c>
      <c r="BK36" s="5">
        <v>12.5</v>
      </c>
      <c r="BL36" s="5">
        <v>68.8</v>
      </c>
      <c r="BM36" s="2">
        <v>0</v>
      </c>
      <c r="BN36" s="2">
        <v>0</v>
      </c>
      <c r="BO36" s="5">
        <v>3640</v>
      </c>
      <c r="BP36" s="5">
        <v>871</v>
      </c>
      <c r="BQ36" s="5">
        <v>9</v>
      </c>
      <c r="BR36" s="5">
        <v>2</v>
      </c>
      <c r="BS36" s="5">
        <v>0.08</v>
      </c>
      <c r="BT36" s="5">
        <v>0.02</v>
      </c>
      <c r="BU36" s="5">
        <v>8373</v>
      </c>
      <c r="BV36" s="5">
        <v>21</v>
      </c>
      <c r="BW36" s="5">
        <v>0.17</v>
      </c>
      <c r="BX36" s="5">
        <v>439170</v>
      </c>
      <c r="BY36" s="5">
        <v>31585</v>
      </c>
      <c r="BZ36" s="5">
        <v>1098</v>
      </c>
      <c r="CA36" s="5">
        <v>79</v>
      </c>
      <c r="CB36" s="5">
        <v>20.91</v>
      </c>
      <c r="CC36" s="5">
        <v>1.56</v>
      </c>
      <c r="CD36" s="5">
        <v>35</v>
      </c>
      <c r="CE36" s="5">
        <v>59</v>
      </c>
      <c r="CF36" s="5">
        <v>56</v>
      </c>
      <c r="CG36" s="5">
        <v>20</v>
      </c>
      <c r="CH36" s="5">
        <v>5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5">
        <v>1</v>
      </c>
      <c r="CQ36" s="5">
        <v>4</v>
      </c>
      <c r="CR36" s="5">
        <v>20</v>
      </c>
      <c r="CS36" s="5">
        <v>0.51766999999999996</v>
      </c>
      <c r="CT36" s="5">
        <v>0.62031999999999998</v>
      </c>
      <c r="CU36" s="2" t="s">
        <v>137</v>
      </c>
    </row>
    <row r="37" spans="1:99" s="2" customFormat="1" x14ac:dyDescent="0.25">
      <c r="A37" s="2" t="s">
        <v>364</v>
      </c>
      <c r="C37" s="2" t="s">
        <v>365</v>
      </c>
      <c r="D37" s="2">
        <v>2000</v>
      </c>
      <c r="E37" s="2">
        <f t="shared" si="0"/>
        <v>15</v>
      </c>
      <c r="F37" s="2">
        <v>8</v>
      </c>
      <c r="G37" s="2">
        <v>8</v>
      </c>
      <c r="H37" s="2">
        <v>195</v>
      </c>
      <c r="I37" s="2">
        <v>2402</v>
      </c>
      <c r="J37" s="2">
        <v>1107</v>
      </c>
      <c r="K37" s="2">
        <v>2402</v>
      </c>
      <c r="L37" s="2">
        <f t="shared" si="1"/>
        <v>104630879.8</v>
      </c>
      <c r="M37" s="2">
        <v>290</v>
      </c>
      <c r="N37" s="2">
        <f t="shared" si="2"/>
        <v>12632400</v>
      </c>
      <c r="O37" s="2">
        <f t="shared" si="3"/>
        <v>0.453125</v>
      </c>
      <c r="P37" s="2">
        <f t="shared" si="4"/>
        <v>1173589.4000000001</v>
      </c>
      <c r="Q37" s="2">
        <f t="shared" si="5"/>
        <v>1.1735894</v>
      </c>
      <c r="R37" s="2">
        <v>12.5</v>
      </c>
      <c r="S37" s="2">
        <f t="shared" si="6"/>
        <v>32.374874999999996</v>
      </c>
      <c r="T37" s="2">
        <f t="shared" si="7"/>
        <v>8000</v>
      </c>
      <c r="U37" s="2">
        <f t="shared" si="8"/>
        <v>348500000</v>
      </c>
      <c r="W37" s="2">
        <f t="shared" si="9"/>
        <v>0</v>
      </c>
      <c r="X37" s="2">
        <f t="shared" si="10"/>
        <v>0</v>
      </c>
      <c r="Y37" s="2">
        <f t="shared" si="11"/>
        <v>0</v>
      </c>
      <c r="Z37" s="2">
        <f t="shared" si="12"/>
        <v>8.2827396060922709</v>
      </c>
      <c r="AA37" s="2">
        <f t="shared" si="13"/>
        <v>0</v>
      </c>
      <c r="AB37" s="2">
        <f t="shared" si="14"/>
        <v>3.1060273522846016</v>
      </c>
      <c r="AC37" s="2">
        <v>8</v>
      </c>
      <c r="AD37" s="2">
        <f t="shared" si="15"/>
        <v>1.0353424507615339</v>
      </c>
      <c r="AE37" s="2" t="s">
        <v>133</v>
      </c>
      <c r="AF37" s="2">
        <f t="shared" si="16"/>
        <v>27.586206896551722</v>
      </c>
      <c r="AG37" s="2">
        <f t="shared" si="17"/>
        <v>0.20652685048499098</v>
      </c>
      <c r="AH37" s="2">
        <f t="shared" si="18"/>
        <v>0.85948132616412809</v>
      </c>
      <c r="AI37" s="2">
        <f t="shared" si="19"/>
        <v>48220809.300000004</v>
      </c>
      <c r="AJ37" s="2">
        <f t="shared" si="20"/>
        <v>1365462.36</v>
      </c>
      <c r="AK37" s="2">
        <f t="shared" si="21"/>
        <v>1.3654623600000002</v>
      </c>
      <c r="AL37" s="2" t="s">
        <v>133</v>
      </c>
      <c r="AM37" s="2" t="s">
        <v>133</v>
      </c>
      <c r="AN37" s="2" t="s">
        <v>133</v>
      </c>
      <c r="AO37" s="2" t="s">
        <v>133</v>
      </c>
      <c r="AP37" s="2" t="s">
        <v>133</v>
      </c>
      <c r="AQ37" s="2" t="s">
        <v>133</v>
      </c>
      <c r="AR37" s="2" t="s">
        <v>133</v>
      </c>
      <c r="AS37" s="2">
        <v>0</v>
      </c>
      <c r="AT37" s="2" t="s">
        <v>133</v>
      </c>
      <c r="AU37" s="2" t="s">
        <v>133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 t="s">
        <v>137</v>
      </c>
    </row>
    <row r="38" spans="1:99" s="2" customFormat="1" x14ac:dyDescent="0.25">
      <c r="A38" s="2" t="s">
        <v>366</v>
      </c>
      <c r="B38" s="2" t="s">
        <v>273</v>
      </c>
      <c r="C38" s="2" t="s">
        <v>367</v>
      </c>
      <c r="D38" s="2">
        <v>1963</v>
      </c>
      <c r="E38" s="2">
        <f t="shared" si="0"/>
        <v>52</v>
      </c>
      <c r="F38" s="2">
        <v>0</v>
      </c>
      <c r="G38" s="2">
        <v>131</v>
      </c>
      <c r="H38" s="2">
        <v>16080</v>
      </c>
      <c r="I38" s="2">
        <v>86100</v>
      </c>
      <c r="J38" s="2">
        <v>72900</v>
      </c>
      <c r="K38" s="2">
        <v>86100</v>
      </c>
      <c r="L38" s="2">
        <f t="shared" si="1"/>
        <v>3750507390</v>
      </c>
      <c r="M38" s="2">
        <v>2544.1416417999999</v>
      </c>
      <c r="N38" s="2">
        <f t="shared" si="2"/>
        <v>110822809.91680799</v>
      </c>
      <c r="O38" s="2">
        <f t="shared" si="3"/>
        <v>3.9752213153125</v>
      </c>
      <c r="P38" s="2">
        <f t="shared" si="4"/>
        <v>10295785.044534748</v>
      </c>
      <c r="Q38" s="2">
        <f t="shared" si="5"/>
        <v>10.295785044534748</v>
      </c>
      <c r="R38" s="2">
        <v>620</v>
      </c>
      <c r="S38" s="2">
        <f t="shared" si="6"/>
        <v>1605.7937999999999</v>
      </c>
      <c r="T38" s="2">
        <f t="shared" si="7"/>
        <v>396800</v>
      </c>
      <c r="U38" s="2">
        <f t="shared" si="8"/>
        <v>17285600000</v>
      </c>
      <c r="V38" s="2">
        <v>267930.40233999997</v>
      </c>
      <c r="W38" s="2">
        <f t="shared" si="9"/>
        <v>81.665186633231983</v>
      </c>
      <c r="X38" s="2">
        <f t="shared" si="10"/>
        <v>50.744410620781956</v>
      </c>
      <c r="Y38" s="2">
        <f t="shared" si="11"/>
        <v>7.1796308775194673</v>
      </c>
      <c r="Z38" s="2">
        <f t="shared" si="12"/>
        <v>33.842377691157765</v>
      </c>
      <c r="AA38" s="2">
        <f t="shared" si="13"/>
        <v>0.90819126073042211</v>
      </c>
      <c r="AB38" s="2" t="e">
        <f t="shared" si="14"/>
        <v>#DIV/0!</v>
      </c>
      <c r="AC38" s="2">
        <v>0</v>
      </c>
      <c r="AD38" s="2" t="e">
        <f t="shared" si="15"/>
        <v>#DIV/0!</v>
      </c>
      <c r="AE38" s="2">
        <v>55.9</v>
      </c>
      <c r="AF38" s="2">
        <f t="shared" si="16"/>
        <v>155.96615906937512</v>
      </c>
      <c r="AG38" s="2">
        <f t="shared" si="17"/>
        <v>0.28489953324171452</v>
      </c>
      <c r="AH38" s="2">
        <f t="shared" si="18"/>
        <v>0.11449850769091889</v>
      </c>
      <c r="AI38" s="2">
        <f t="shared" si="19"/>
        <v>3175516710</v>
      </c>
      <c r="AJ38" s="2">
        <f t="shared" si="20"/>
        <v>89920692</v>
      </c>
      <c r="AK38" s="2">
        <f t="shared" si="21"/>
        <v>89.920692000000003</v>
      </c>
      <c r="AL38" s="2" t="s">
        <v>275</v>
      </c>
      <c r="AM38" s="2" t="s">
        <v>133</v>
      </c>
      <c r="AN38" s="2" t="s">
        <v>276</v>
      </c>
      <c r="AO38" s="2" t="s">
        <v>277</v>
      </c>
      <c r="AP38" s="2" t="s">
        <v>278</v>
      </c>
      <c r="AQ38" s="2" t="s">
        <v>279</v>
      </c>
      <c r="AR38" s="2" t="s">
        <v>280</v>
      </c>
      <c r="AS38" s="2">
        <v>1</v>
      </c>
      <c r="AT38" s="2" t="s">
        <v>281</v>
      </c>
      <c r="AU38" s="2" t="s">
        <v>282</v>
      </c>
      <c r="AV38" s="2">
        <v>4</v>
      </c>
      <c r="AW38" s="5">
        <v>100</v>
      </c>
      <c r="AX38" s="2">
        <v>0</v>
      </c>
      <c r="AY38" s="2">
        <v>0</v>
      </c>
      <c r="AZ38" s="5">
        <v>0.6</v>
      </c>
      <c r="BA38" s="5">
        <v>15.8</v>
      </c>
      <c r="BB38" s="2">
        <v>0</v>
      </c>
      <c r="BC38" s="2">
        <v>0</v>
      </c>
      <c r="BD38" s="2">
        <v>0</v>
      </c>
      <c r="BE38" s="2">
        <v>0</v>
      </c>
      <c r="BF38" s="5">
        <v>0.2</v>
      </c>
      <c r="BG38" s="5">
        <v>0.1</v>
      </c>
      <c r="BH38" s="2">
        <v>0</v>
      </c>
      <c r="BI38" s="2">
        <v>0</v>
      </c>
      <c r="BJ38" s="5">
        <v>83.3</v>
      </c>
      <c r="BK38" s="2">
        <v>0</v>
      </c>
      <c r="BL38" s="2">
        <v>0</v>
      </c>
      <c r="BM38" s="2">
        <v>0</v>
      </c>
      <c r="BN38" s="5">
        <v>0.1</v>
      </c>
      <c r="BO38" s="5">
        <v>2250</v>
      </c>
      <c r="BP38" s="5">
        <v>1073</v>
      </c>
      <c r="BQ38" s="5">
        <v>13</v>
      </c>
      <c r="BR38" s="5">
        <v>6</v>
      </c>
      <c r="BS38" s="5">
        <v>0.12</v>
      </c>
      <c r="BT38" s="5">
        <v>0.06</v>
      </c>
      <c r="BU38" s="5">
        <v>3984</v>
      </c>
      <c r="BV38" s="5">
        <v>23</v>
      </c>
      <c r="BW38" s="5">
        <v>0.21</v>
      </c>
      <c r="BX38" s="5">
        <v>12156</v>
      </c>
      <c r="BY38" s="5">
        <v>1147</v>
      </c>
      <c r="BZ38" s="5">
        <v>69</v>
      </c>
      <c r="CA38" s="5">
        <v>7</v>
      </c>
      <c r="CB38" s="5">
        <v>0.24</v>
      </c>
      <c r="CC38" s="5">
        <v>0.02</v>
      </c>
      <c r="CD38" s="2">
        <v>0</v>
      </c>
      <c r="CE38" s="2">
        <v>0</v>
      </c>
      <c r="CF38" s="2">
        <v>0</v>
      </c>
      <c r="CG38" s="2">
        <v>0</v>
      </c>
      <c r="CH38" s="5">
        <v>54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5">
        <v>45</v>
      </c>
      <c r="CP38" s="5">
        <v>99</v>
      </c>
      <c r="CQ38" s="2">
        <v>0</v>
      </c>
      <c r="CR38" s="2">
        <v>0</v>
      </c>
      <c r="CS38" s="5">
        <v>0.38052999999999998</v>
      </c>
      <c r="CT38" s="5">
        <v>0.19539000000000001</v>
      </c>
      <c r="CU38" s="2" t="s">
        <v>368</v>
      </c>
    </row>
    <row r="39" spans="1:99" s="2" customFormat="1" x14ac:dyDescent="0.25">
      <c r="A39" s="2" t="s">
        <v>369</v>
      </c>
      <c r="C39" s="2" t="s">
        <v>370</v>
      </c>
      <c r="D39" s="2">
        <v>1989</v>
      </c>
      <c r="E39" s="2">
        <f t="shared" si="0"/>
        <v>26</v>
      </c>
      <c r="F39" s="2">
        <v>102</v>
      </c>
      <c r="G39" s="2">
        <v>144</v>
      </c>
      <c r="H39" s="2">
        <v>240</v>
      </c>
      <c r="I39" s="2">
        <v>44918</v>
      </c>
      <c r="J39" s="2">
        <v>31158</v>
      </c>
      <c r="K39" s="2">
        <v>44918</v>
      </c>
      <c r="L39" s="2">
        <f t="shared" si="1"/>
        <v>1956623588.2</v>
      </c>
      <c r="M39" s="2">
        <v>1139</v>
      </c>
      <c r="N39" s="2">
        <f t="shared" si="2"/>
        <v>49614840</v>
      </c>
      <c r="O39" s="2">
        <f t="shared" si="3"/>
        <v>1.7796875000000001</v>
      </c>
      <c r="P39" s="2">
        <f t="shared" si="4"/>
        <v>4609373.54</v>
      </c>
      <c r="Q39" s="2">
        <f t="shared" si="5"/>
        <v>4.60937354</v>
      </c>
      <c r="R39" s="2">
        <v>6.3</v>
      </c>
      <c r="S39" s="2">
        <f t="shared" si="6"/>
        <v>16.316936999999999</v>
      </c>
      <c r="T39" s="2">
        <f t="shared" si="7"/>
        <v>4032</v>
      </c>
      <c r="U39" s="2">
        <f t="shared" si="8"/>
        <v>175644000</v>
      </c>
      <c r="V39" s="2">
        <v>95327.531413000004</v>
      </c>
      <c r="W39" s="2">
        <f t="shared" si="9"/>
        <v>29.055831574682401</v>
      </c>
      <c r="X39" s="2">
        <f t="shared" si="10"/>
        <v>18.054462484433724</v>
      </c>
      <c r="Y39" s="2">
        <f t="shared" si="11"/>
        <v>3.8177479123734019</v>
      </c>
      <c r="Z39" s="2">
        <f t="shared" si="12"/>
        <v>39.436257140000855</v>
      </c>
      <c r="AA39" s="2">
        <f t="shared" si="13"/>
        <v>0.75601710976453518</v>
      </c>
      <c r="AB39" s="2">
        <f t="shared" si="14"/>
        <v>1.1598899158823781</v>
      </c>
      <c r="AC39" s="2">
        <v>102</v>
      </c>
      <c r="AD39" s="2">
        <f t="shared" si="15"/>
        <v>0.38662997196079268</v>
      </c>
      <c r="AE39" s="2" t="s">
        <v>133</v>
      </c>
      <c r="AF39" s="2">
        <f t="shared" si="16"/>
        <v>3.5399473222124671</v>
      </c>
      <c r="AG39" s="2">
        <f t="shared" si="17"/>
        <v>0.4961755281068661</v>
      </c>
      <c r="AH39" s="2">
        <f t="shared" si="18"/>
        <v>0.11993342033866794</v>
      </c>
      <c r="AI39" s="2">
        <f t="shared" si="19"/>
        <v>1357239364.2</v>
      </c>
      <c r="AJ39" s="2">
        <f t="shared" si="20"/>
        <v>38432769.840000004</v>
      </c>
      <c r="AK39" s="2">
        <f t="shared" si="21"/>
        <v>38.432769840000006</v>
      </c>
      <c r="AL39" s="2" t="s">
        <v>371</v>
      </c>
      <c r="AM39" s="2" t="s">
        <v>133</v>
      </c>
      <c r="AN39" s="2" t="s">
        <v>372</v>
      </c>
      <c r="AO39" s="2" t="s">
        <v>373</v>
      </c>
      <c r="AP39" s="2" t="s">
        <v>133</v>
      </c>
      <c r="AQ39" s="2" t="s">
        <v>133</v>
      </c>
      <c r="AR39" s="2" t="s">
        <v>133</v>
      </c>
      <c r="AS39" s="2">
        <v>0</v>
      </c>
      <c r="AT39" s="2" t="s">
        <v>133</v>
      </c>
      <c r="AU39" s="2" t="s">
        <v>133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 t="s">
        <v>137</v>
      </c>
    </row>
    <row r="40" spans="1:99" s="2" customFormat="1" x14ac:dyDescent="0.25">
      <c r="A40" s="2" t="s">
        <v>374</v>
      </c>
      <c r="C40" s="2" t="s">
        <v>375</v>
      </c>
      <c r="D40" s="2">
        <v>1951</v>
      </c>
      <c r="E40" s="2">
        <f t="shared" si="0"/>
        <v>64</v>
      </c>
      <c r="F40" s="2">
        <v>18</v>
      </c>
      <c r="G40" s="2">
        <v>28</v>
      </c>
      <c r="H40" s="2">
        <v>0</v>
      </c>
      <c r="I40" s="2">
        <v>80730</v>
      </c>
      <c r="J40" s="2">
        <v>44480</v>
      </c>
      <c r="K40" s="2">
        <v>80730</v>
      </c>
      <c r="L40" s="2">
        <f t="shared" si="1"/>
        <v>3516590727</v>
      </c>
      <c r="M40" s="2">
        <v>1625</v>
      </c>
      <c r="N40" s="2">
        <f t="shared" si="2"/>
        <v>70785000</v>
      </c>
      <c r="O40" s="2">
        <f t="shared" si="3"/>
        <v>2.5390625</v>
      </c>
      <c r="P40" s="2">
        <f t="shared" si="4"/>
        <v>6576147.5</v>
      </c>
      <c r="Q40" s="2">
        <f t="shared" si="5"/>
        <v>6.5761475000000003</v>
      </c>
      <c r="R40" s="2">
        <v>1097</v>
      </c>
      <c r="S40" s="2">
        <f t="shared" si="6"/>
        <v>2841.2190299999997</v>
      </c>
      <c r="T40" s="2">
        <f t="shared" si="7"/>
        <v>702080</v>
      </c>
      <c r="U40" s="2">
        <f t="shared" si="8"/>
        <v>30584360000</v>
      </c>
      <c r="W40" s="2">
        <f t="shared" si="9"/>
        <v>0</v>
      </c>
      <c r="X40" s="2">
        <f t="shared" si="10"/>
        <v>0</v>
      </c>
      <c r="Y40" s="2">
        <f t="shared" si="11"/>
        <v>0</v>
      </c>
      <c r="Z40" s="2">
        <f t="shared" si="12"/>
        <v>49.679885950413222</v>
      </c>
      <c r="AA40" s="2">
        <f t="shared" si="13"/>
        <v>0</v>
      </c>
      <c r="AB40" s="2">
        <f t="shared" si="14"/>
        <v>8.2799809917355365</v>
      </c>
      <c r="AC40" s="2">
        <v>18</v>
      </c>
      <c r="AD40" s="2">
        <f t="shared" si="15"/>
        <v>2.7599936639118456</v>
      </c>
      <c r="AE40" s="2" t="s">
        <v>133</v>
      </c>
      <c r="AF40" s="2">
        <f t="shared" si="16"/>
        <v>432.04923076923075</v>
      </c>
      <c r="AG40" s="2">
        <f t="shared" si="17"/>
        <v>0.52330564602198903</v>
      </c>
      <c r="AH40" s="2">
        <f t="shared" si="18"/>
        <v>0.11986010532463222</v>
      </c>
      <c r="AI40" s="2">
        <f t="shared" si="19"/>
        <v>1937544352</v>
      </c>
      <c r="AJ40" s="2">
        <f t="shared" si="20"/>
        <v>54865190.399999999</v>
      </c>
      <c r="AK40" s="2">
        <f t="shared" si="21"/>
        <v>54.865190399999996</v>
      </c>
      <c r="AL40" s="2" t="s">
        <v>133</v>
      </c>
      <c r="AM40" s="2" t="s">
        <v>133</v>
      </c>
      <c r="AN40" s="2" t="s">
        <v>133</v>
      </c>
      <c r="AO40" s="2" t="s">
        <v>133</v>
      </c>
      <c r="AP40" s="2" t="s">
        <v>133</v>
      </c>
      <c r="AQ40" s="2" t="s">
        <v>133</v>
      </c>
      <c r="AR40" s="2" t="s">
        <v>133</v>
      </c>
      <c r="AS40" s="2">
        <v>0</v>
      </c>
      <c r="AT40" s="2" t="s">
        <v>133</v>
      </c>
      <c r="AU40" s="2" t="s">
        <v>133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 t="s">
        <v>137</v>
      </c>
    </row>
    <row r="41" spans="1:99" s="2" customFormat="1" x14ac:dyDescent="0.25">
      <c r="A41" s="2" t="s">
        <v>376</v>
      </c>
      <c r="C41" s="2" t="s">
        <v>377</v>
      </c>
      <c r="D41" s="2">
        <v>1985</v>
      </c>
      <c r="E41" s="2">
        <f t="shared" si="0"/>
        <v>30</v>
      </c>
      <c r="F41" s="2">
        <v>74</v>
      </c>
      <c r="G41" s="2">
        <v>96</v>
      </c>
      <c r="H41" s="2">
        <v>3080</v>
      </c>
      <c r="I41" s="2">
        <v>177623</v>
      </c>
      <c r="J41" s="2">
        <v>127400</v>
      </c>
      <c r="K41" s="2">
        <v>177623</v>
      </c>
      <c r="L41" s="2">
        <f t="shared" si="1"/>
        <v>7737240117.6999998</v>
      </c>
      <c r="M41" s="2">
        <v>5123</v>
      </c>
      <c r="N41" s="2">
        <f t="shared" si="2"/>
        <v>223157880</v>
      </c>
      <c r="O41" s="2">
        <f t="shared" si="3"/>
        <v>8.0046875000000011</v>
      </c>
      <c r="P41" s="2">
        <f t="shared" si="4"/>
        <v>20732063.780000001</v>
      </c>
      <c r="Q41" s="2">
        <f t="shared" si="5"/>
        <v>20.732063780000001</v>
      </c>
      <c r="R41" s="2">
        <v>147</v>
      </c>
      <c r="S41" s="2">
        <f t="shared" si="6"/>
        <v>380.72852999999998</v>
      </c>
      <c r="T41" s="2">
        <f t="shared" si="7"/>
        <v>94080</v>
      </c>
      <c r="U41" s="2">
        <f t="shared" si="8"/>
        <v>4098360000</v>
      </c>
      <c r="V41" s="2">
        <v>178015.17504999999</v>
      </c>
      <c r="W41" s="2">
        <f t="shared" si="9"/>
        <v>54.259025355239991</v>
      </c>
      <c r="X41" s="2">
        <f t="shared" si="10"/>
        <v>33.7150060634197</v>
      </c>
      <c r="Y41" s="2">
        <f t="shared" si="11"/>
        <v>3.3615967205180763</v>
      </c>
      <c r="Z41" s="2">
        <f t="shared" si="12"/>
        <v>34.671597156685664</v>
      </c>
      <c r="AA41" s="2">
        <f t="shared" si="13"/>
        <v>0.34527922502754005</v>
      </c>
      <c r="AB41" s="2">
        <f t="shared" si="14"/>
        <v>1.4056052901359053</v>
      </c>
      <c r="AC41" s="2">
        <v>74</v>
      </c>
      <c r="AD41" s="2">
        <f t="shared" si="15"/>
        <v>0.46853509671196841</v>
      </c>
      <c r="AE41" s="2">
        <v>303.10700000000003</v>
      </c>
      <c r="AF41" s="2">
        <f t="shared" si="16"/>
        <v>18.36423970329885</v>
      </c>
      <c r="AG41" s="2">
        <f t="shared" si="17"/>
        <v>0.20569000228352285</v>
      </c>
      <c r="AH41" s="2">
        <f t="shared" si="18"/>
        <v>0.13192922040735891</v>
      </c>
      <c r="AI41" s="2">
        <f t="shared" si="19"/>
        <v>5549531260</v>
      </c>
      <c r="AJ41" s="2">
        <f t="shared" si="20"/>
        <v>157145352</v>
      </c>
      <c r="AK41" s="2">
        <f t="shared" si="21"/>
        <v>157.145352</v>
      </c>
      <c r="AL41" s="2" t="s">
        <v>349</v>
      </c>
      <c r="AM41" s="2" t="s">
        <v>133</v>
      </c>
      <c r="AN41" s="2" t="s">
        <v>350</v>
      </c>
      <c r="AO41" s="2" t="s">
        <v>351</v>
      </c>
      <c r="AP41" s="2" t="s">
        <v>352</v>
      </c>
      <c r="AQ41" s="2" t="s">
        <v>353</v>
      </c>
      <c r="AR41" s="2" t="s">
        <v>354</v>
      </c>
      <c r="AS41" s="2">
        <v>2</v>
      </c>
      <c r="AT41" s="2" t="s">
        <v>355</v>
      </c>
      <c r="AU41" s="2" t="s">
        <v>356</v>
      </c>
      <c r="AV41" s="2">
        <v>4</v>
      </c>
      <c r="AW41" s="5">
        <v>55</v>
      </c>
      <c r="AX41" s="5">
        <v>42</v>
      </c>
      <c r="AY41" s="5">
        <v>3</v>
      </c>
      <c r="AZ41" s="5">
        <v>1.9</v>
      </c>
      <c r="BA41" s="5">
        <v>6.2</v>
      </c>
      <c r="BB41" s="2">
        <v>0</v>
      </c>
      <c r="BC41" s="2">
        <v>0</v>
      </c>
      <c r="BD41" s="2">
        <v>0</v>
      </c>
      <c r="BE41" s="2">
        <v>0</v>
      </c>
      <c r="BF41" s="5">
        <v>0.2</v>
      </c>
      <c r="BG41" s="5">
        <v>0.1</v>
      </c>
      <c r="BH41" s="2">
        <v>0</v>
      </c>
      <c r="BI41" s="2">
        <v>0</v>
      </c>
      <c r="BJ41" s="5">
        <v>88.2</v>
      </c>
      <c r="BK41" s="5">
        <v>0.9</v>
      </c>
      <c r="BL41" s="5">
        <v>2</v>
      </c>
      <c r="BM41" s="2">
        <v>0</v>
      </c>
      <c r="BN41" s="5">
        <v>0.5</v>
      </c>
      <c r="BO41" s="5">
        <v>25189</v>
      </c>
      <c r="BP41" s="5">
        <v>14821</v>
      </c>
      <c r="BQ41" s="5">
        <v>10</v>
      </c>
      <c r="BR41" s="5">
        <v>6</v>
      </c>
      <c r="BS41" s="5">
        <v>0.1</v>
      </c>
      <c r="BT41" s="5">
        <v>0.06</v>
      </c>
      <c r="BU41" s="5">
        <v>52038</v>
      </c>
      <c r="BV41" s="5">
        <v>20</v>
      </c>
      <c r="BW41" s="5">
        <v>0.21</v>
      </c>
      <c r="BX41" s="5">
        <v>229248</v>
      </c>
      <c r="BY41" s="5">
        <v>15456</v>
      </c>
      <c r="BZ41" s="5">
        <v>89</v>
      </c>
      <c r="CA41" s="5">
        <v>6</v>
      </c>
      <c r="CB41" s="5">
        <v>0.85</v>
      </c>
      <c r="CC41" s="5">
        <v>0.06</v>
      </c>
      <c r="CD41" s="5">
        <v>1</v>
      </c>
      <c r="CE41" s="5">
        <v>1</v>
      </c>
      <c r="CF41" s="5">
        <v>26</v>
      </c>
      <c r="CG41" s="5">
        <v>4</v>
      </c>
      <c r="CH41" s="5">
        <v>41</v>
      </c>
      <c r="CI41" s="2">
        <v>0</v>
      </c>
      <c r="CJ41" s="2">
        <v>0</v>
      </c>
      <c r="CK41" s="5">
        <v>1</v>
      </c>
      <c r="CL41" s="2">
        <v>0</v>
      </c>
      <c r="CM41" s="2">
        <v>0</v>
      </c>
      <c r="CN41" s="2">
        <v>0</v>
      </c>
      <c r="CO41" s="5">
        <v>29</v>
      </c>
      <c r="CP41" s="5">
        <v>92</v>
      </c>
      <c r="CQ41" s="5">
        <v>2</v>
      </c>
      <c r="CR41" s="5">
        <v>4</v>
      </c>
      <c r="CS41" s="5">
        <v>0.56777</v>
      </c>
      <c r="CT41" s="5">
        <v>0.66298999999999997</v>
      </c>
      <c r="CU41" s="2" t="s">
        <v>137</v>
      </c>
    </row>
    <row r="42" spans="1:99" s="2" customFormat="1" x14ac:dyDescent="0.25">
      <c r="A42" s="2" t="s">
        <v>378</v>
      </c>
      <c r="C42" s="2" t="s">
        <v>379</v>
      </c>
      <c r="D42" s="2">
        <v>1937</v>
      </c>
      <c r="E42" s="2">
        <f t="shared" si="0"/>
        <v>78</v>
      </c>
      <c r="F42" s="2">
        <v>0</v>
      </c>
      <c r="G42" s="2">
        <v>27</v>
      </c>
      <c r="H42" s="2">
        <v>0</v>
      </c>
      <c r="I42" s="2">
        <v>4351</v>
      </c>
      <c r="J42" s="2">
        <v>4351</v>
      </c>
      <c r="K42" s="2">
        <v>4351</v>
      </c>
      <c r="L42" s="2">
        <f t="shared" si="1"/>
        <v>189529124.90000001</v>
      </c>
      <c r="M42" s="2">
        <v>961</v>
      </c>
      <c r="N42" s="2">
        <f t="shared" si="2"/>
        <v>41861160</v>
      </c>
      <c r="O42" s="2">
        <f t="shared" si="3"/>
        <v>1.5015625000000001</v>
      </c>
      <c r="P42" s="2">
        <f t="shared" si="4"/>
        <v>3889032.46</v>
      </c>
      <c r="Q42" s="2">
        <f t="shared" si="5"/>
        <v>3.8890324600000001</v>
      </c>
      <c r="R42" s="2">
        <v>0</v>
      </c>
      <c r="S42" s="2">
        <f t="shared" si="6"/>
        <v>0</v>
      </c>
      <c r="T42" s="2">
        <f t="shared" si="7"/>
        <v>0</v>
      </c>
      <c r="U42" s="2">
        <f t="shared" si="8"/>
        <v>0</v>
      </c>
      <c r="V42" s="2">
        <v>49936.230726000002</v>
      </c>
      <c r="W42" s="2">
        <f t="shared" si="9"/>
        <v>15.2205631252848</v>
      </c>
      <c r="X42" s="2">
        <f t="shared" si="10"/>
        <v>9.4576224821200441</v>
      </c>
      <c r="Y42" s="2">
        <f t="shared" si="11"/>
        <v>2.1772325965132322</v>
      </c>
      <c r="Z42" s="2">
        <f t="shared" si="12"/>
        <v>4.5275650483646421</v>
      </c>
      <c r="AA42" s="2">
        <f t="shared" si="13"/>
        <v>2.8360215410421565</v>
      </c>
      <c r="AB42" s="2" t="e">
        <f t="shared" si="14"/>
        <v>#DIV/0!</v>
      </c>
      <c r="AC42" s="2">
        <v>0</v>
      </c>
      <c r="AD42" s="2" t="e">
        <f t="shared" si="15"/>
        <v>#DIV/0!</v>
      </c>
      <c r="AE42" s="2" t="s">
        <v>133</v>
      </c>
      <c r="AF42" s="2">
        <f t="shared" si="16"/>
        <v>0</v>
      </c>
      <c r="AG42" s="2">
        <f t="shared" si="17"/>
        <v>6.2016109479289212E-2</v>
      </c>
      <c r="AH42" s="2">
        <f t="shared" si="18"/>
        <v>0.72463677852036057</v>
      </c>
      <c r="AI42" s="2">
        <f t="shared" si="19"/>
        <v>189529124.90000001</v>
      </c>
      <c r="AJ42" s="2">
        <f t="shared" si="20"/>
        <v>5366871.4800000004</v>
      </c>
      <c r="AK42" s="2">
        <f t="shared" si="21"/>
        <v>5.3668714800000004</v>
      </c>
      <c r="AL42" s="2" t="s">
        <v>185</v>
      </c>
      <c r="AM42" s="2" t="s">
        <v>133</v>
      </c>
      <c r="AN42" s="2" t="s">
        <v>186</v>
      </c>
      <c r="AO42" s="2" t="s">
        <v>187</v>
      </c>
      <c r="AP42" s="2" t="s">
        <v>133</v>
      </c>
      <c r="AQ42" s="2" t="s">
        <v>133</v>
      </c>
      <c r="AR42" s="2" t="s">
        <v>133</v>
      </c>
      <c r="AS42" s="2">
        <v>0</v>
      </c>
      <c r="AT42" s="2" t="s">
        <v>133</v>
      </c>
      <c r="AU42" s="2" t="s">
        <v>133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137</v>
      </c>
    </row>
    <row r="43" spans="1:99" s="2" customFormat="1" x14ac:dyDescent="0.25">
      <c r="A43" s="2" t="s">
        <v>380</v>
      </c>
      <c r="C43" s="2" t="s">
        <v>381</v>
      </c>
      <c r="D43" s="2">
        <v>1935</v>
      </c>
      <c r="E43" s="2">
        <f t="shared" si="0"/>
        <v>80</v>
      </c>
      <c r="F43" s="2">
        <v>0</v>
      </c>
      <c r="G43" s="2">
        <v>20</v>
      </c>
      <c r="H43" s="2">
        <v>0</v>
      </c>
      <c r="I43" s="2">
        <v>4200</v>
      </c>
      <c r="J43" s="2">
        <v>0</v>
      </c>
      <c r="K43" s="2">
        <v>4200</v>
      </c>
      <c r="L43" s="2">
        <f t="shared" si="1"/>
        <v>182951580</v>
      </c>
      <c r="M43" s="2">
        <v>640</v>
      </c>
      <c r="N43" s="2">
        <f t="shared" si="2"/>
        <v>27878400</v>
      </c>
      <c r="O43" s="2">
        <f t="shared" si="3"/>
        <v>1</v>
      </c>
      <c r="P43" s="2">
        <f t="shared" si="4"/>
        <v>2589990.4</v>
      </c>
      <c r="Q43" s="2">
        <f t="shared" si="5"/>
        <v>2.5899904</v>
      </c>
      <c r="R43" s="2">
        <v>29400</v>
      </c>
      <c r="S43" s="2">
        <f t="shared" si="6"/>
        <v>76145.705999999991</v>
      </c>
      <c r="T43" s="2">
        <f t="shared" si="7"/>
        <v>18816000</v>
      </c>
      <c r="U43" s="2">
        <f t="shared" si="8"/>
        <v>819672000000</v>
      </c>
      <c r="W43" s="2">
        <f t="shared" si="9"/>
        <v>0</v>
      </c>
      <c r="X43" s="2">
        <f t="shared" si="10"/>
        <v>0</v>
      </c>
      <c r="Y43" s="2">
        <f t="shared" si="11"/>
        <v>0</v>
      </c>
      <c r="Z43" s="2">
        <f t="shared" si="12"/>
        <v>6.5624849345730025</v>
      </c>
      <c r="AA43" s="2" t="e">
        <f t="shared" si="13"/>
        <v>#DIV/0!</v>
      </c>
      <c r="AB43" s="2" t="e">
        <f t="shared" si="14"/>
        <v>#DIV/0!</v>
      </c>
      <c r="AC43" s="2">
        <v>0</v>
      </c>
      <c r="AD43" s="2" t="e">
        <f t="shared" si="15"/>
        <v>#DIV/0!</v>
      </c>
      <c r="AE43" s="2" t="s">
        <v>133</v>
      </c>
      <c r="AF43" s="2">
        <f t="shared" si="16"/>
        <v>29400</v>
      </c>
      <c r="AG43" s="2">
        <f t="shared" si="17"/>
        <v>0.11014881906983483</v>
      </c>
      <c r="AH43" s="2" t="e">
        <f t="shared" si="18"/>
        <v>#DIV/0!</v>
      </c>
      <c r="AI43" s="2">
        <f t="shared" si="19"/>
        <v>0</v>
      </c>
      <c r="AJ43" s="2">
        <f t="shared" si="20"/>
        <v>0</v>
      </c>
      <c r="AK43" s="2">
        <f t="shared" si="21"/>
        <v>0</v>
      </c>
      <c r="AL43" s="2" t="s">
        <v>133</v>
      </c>
      <c r="AM43" s="2" t="s">
        <v>133</v>
      </c>
      <c r="AN43" s="2" t="s">
        <v>133</v>
      </c>
      <c r="AO43" s="2" t="s">
        <v>133</v>
      </c>
      <c r="AP43" s="2" t="s">
        <v>133</v>
      </c>
      <c r="AQ43" s="2" t="s">
        <v>133</v>
      </c>
      <c r="AR43" s="2" t="s">
        <v>133</v>
      </c>
      <c r="AS43" s="2">
        <v>0</v>
      </c>
      <c r="AT43" s="2" t="s">
        <v>133</v>
      </c>
      <c r="AU43" s="2" t="s">
        <v>133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workbookViewId="0">
      <selection sqref="A1:XFD1048576"/>
    </sheetView>
  </sheetViews>
  <sheetFormatPr defaultRowHeight="15" x14ac:dyDescent="0.25"/>
  <cols>
    <col min="2" max="2" width="57.5703125" bestFit="1" customWidth="1"/>
  </cols>
  <sheetData>
    <row r="1" spans="1:2" x14ac:dyDescent="0.25">
      <c r="A1">
        <v>1</v>
      </c>
      <c r="B1" s="2" t="s">
        <v>382</v>
      </c>
    </row>
    <row r="2" spans="1:2" x14ac:dyDescent="0.25">
      <c r="A2">
        <v>2</v>
      </c>
      <c r="B2" s="2" t="s">
        <v>383</v>
      </c>
    </row>
    <row r="3" spans="1:2" x14ac:dyDescent="0.25">
      <c r="A3">
        <v>3</v>
      </c>
      <c r="B3" s="2" t="s">
        <v>2</v>
      </c>
    </row>
    <row r="4" spans="1:2" x14ac:dyDescent="0.25">
      <c r="A4">
        <v>4</v>
      </c>
      <c r="B4" s="2" t="s">
        <v>384</v>
      </c>
    </row>
    <row r="5" spans="1:2" x14ac:dyDescent="0.25">
      <c r="A5">
        <v>5</v>
      </c>
      <c r="B5" s="2" t="s">
        <v>4</v>
      </c>
    </row>
    <row r="6" spans="1:2" x14ac:dyDescent="0.25">
      <c r="A6" s="1">
        <v>6</v>
      </c>
      <c r="B6" s="1" t="s">
        <v>385</v>
      </c>
    </row>
    <row r="7" spans="1:2" x14ac:dyDescent="0.25">
      <c r="A7">
        <v>7</v>
      </c>
      <c r="B7" s="2" t="s">
        <v>5</v>
      </c>
    </row>
    <row r="8" spans="1:2" x14ac:dyDescent="0.25">
      <c r="A8">
        <v>8</v>
      </c>
      <c r="B8" s="2" t="s">
        <v>6</v>
      </c>
    </row>
    <row r="9" spans="1:2" x14ac:dyDescent="0.25">
      <c r="A9">
        <v>9</v>
      </c>
      <c r="B9" s="2" t="s">
        <v>386</v>
      </c>
    </row>
    <row r="10" spans="1:2" x14ac:dyDescent="0.25">
      <c r="A10">
        <v>10</v>
      </c>
      <c r="B10" s="2" t="s">
        <v>387</v>
      </c>
    </row>
    <row r="11" spans="1:2" x14ac:dyDescent="0.25">
      <c r="A11">
        <v>11</v>
      </c>
      <c r="B11" s="2" t="s">
        <v>388</v>
      </c>
    </row>
    <row r="12" spans="1:2" x14ac:dyDescent="0.25">
      <c r="A12" s="1">
        <v>12</v>
      </c>
      <c r="B12" s="1" t="s">
        <v>389</v>
      </c>
    </row>
    <row r="13" spans="1:2" x14ac:dyDescent="0.25">
      <c r="A13" s="1">
        <v>13</v>
      </c>
      <c r="B13" s="1" t="s">
        <v>390</v>
      </c>
    </row>
    <row r="14" spans="1:2" x14ac:dyDescent="0.25">
      <c r="A14">
        <v>14</v>
      </c>
      <c r="B14" s="2" t="s">
        <v>9</v>
      </c>
    </row>
    <row r="15" spans="1:2" x14ac:dyDescent="0.25">
      <c r="A15">
        <v>15</v>
      </c>
      <c r="B15" s="2" t="s">
        <v>10</v>
      </c>
    </row>
    <row r="16" spans="1:2" x14ac:dyDescent="0.25">
      <c r="A16">
        <v>16</v>
      </c>
      <c r="B16" s="2" t="s">
        <v>391</v>
      </c>
    </row>
    <row r="17" spans="1:2" x14ac:dyDescent="0.25">
      <c r="A17">
        <v>17</v>
      </c>
      <c r="B17" s="2" t="s">
        <v>12</v>
      </c>
    </row>
    <row r="18" spans="1:2" x14ac:dyDescent="0.25">
      <c r="A18">
        <v>18</v>
      </c>
      <c r="B18" s="2" t="s">
        <v>392</v>
      </c>
    </row>
    <row r="19" spans="1:2" x14ac:dyDescent="0.25">
      <c r="A19">
        <v>19</v>
      </c>
      <c r="B19" s="2" t="s">
        <v>393</v>
      </c>
    </row>
    <row r="20" spans="1:2" x14ac:dyDescent="0.25">
      <c r="A20">
        <v>20</v>
      </c>
      <c r="B20" s="2" t="s">
        <v>394</v>
      </c>
    </row>
    <row r="21" spans="1:2" x14ac:dyDescent="0.25">
      <c r="A21">
        <v>21</v>
      </c>
      <c r="B21" s="2" t="s">
        <v>395</v>
      </c>
    </row>
    <row r="22" spans="1:2" x14ac:dyDescent="0.25">
      <c r="A22">
        <v>22</v>
      </c>
      <c r="B22" s="2" t="s">
        <v>396</v>
      </c>
    </row>
    <row r="23" spans="1:2" x14ac:dyDescent="0.25">
      <c r="A23">
        <v>23</v>
      </c>
      <c r="B23" s="2" t="s">
        <v>397</v>
      </c>
    </row>
    <row r="24" spans="1:2" x14ac:dyDescent="0.25">
      <c r="A24">
        <v>24</v>
      </c>
      <c r="B24" s="2" t="s">
        <v>398</v>
      </c>
    </row>
    <row r="25" spans="1:2" x14ac:dyDescent="0.25">
      <c r="A25">
        <v>25</v>
      </c>
      <c r="B25" s="2" t="s">
        <v>399</v>
      </c>
    </row>
    <row r="26" spans="1:2" x14ac:dyDescent="0.25">
      <c r="A26">
        <v>26</v>
      </c>
      <c r="B26" s="2" t="s">
        <v>400</v>
      </c>
    </row>
    <row r="27" spans="1:2" x14ac:dyDescent="0.25">
      <c r="A27" s="1">
        <v>27</v>
      </c>
      <c r="B27" s="1" t="s">
        <v>401</v>
      </c>
    </row>
    <row r="28" spans="1:2" x14ac:dyDescent="0.25">
      <c r="A28" s="1">
        <v>28</v>
      </c>
      <c r="B28" s="1" t="s">
        <v>402</v>
      </c>
    </row>
    <row r="29" spans="1:2" x14ac:dyDescent="0.25">
      <c r="A29">
        <v>29</v>
      </c>
      <c r="B29" s="2" t="s">
        <v>403</v>
      </c>
    </row>
    <row r="30" spans="1:2" x14ac:dyDescent="0.25">
      <c r="A30">
        <v>30</v>
      </c>
      <c r="B30" s="2" t="s">
        <v>22</v>
      </c>
    </row>
    <row r="31" spans="1:2" x14ac:dyDescent="0.25">
      <c r="A31">
        <v>31</v>
      </c>
      <c r="B31" s="2" t="s">
        <v>404</v>
      </c>
    </row>
    <row r="32" spans="1:2" x14ac:dyDescent="0.25">
      <c r="A32">
        <v>32</v>
      </c>
      <c r="B32" s="2" t="s">
        <v>24</v>
      </c>
    </row>
    <row r="33" spans="1:2" x14ac:dyDescent="0.25">
      <c r="A33">
        <v>33</v>
      </c>
      <c r="B33" s="2" t="s">
        <v>25</v>
      </c>
    </row>
    <row r="34" spans="1:2" x14ac:dyDescent="0.25">
      <c r="A34">
        <v>34</v>
      </c>
      <c r="B34" s="2" t="s">
        <v>26</v>
      </c>
    </row>
    <row r="35" spans="1:2" x14ac:dyDescent="0.25">
      <c r="A35">
        <v>35</v>
      </c>
      <c r="B35" s="2" t="s">
        <v>27</v>
      </c>
    </row>
    <row r="36" spans="1:2" x14ac:dyDescent="0.25">
      <c r="A36">
        <v>36</v>
      </c>
      <c r="B36" s="2" t="s">
        <v>28</v>
      </c>
    </row>
    <row r="37" spans="1:2" x14ac:dyDescent="0.25">
      <c r="A37">
        <v>37</v>
      </c>
      <c r="B37" s="2" t="s">
        <v>29</v>
      </c>
    </row>
    <row r="38" spans="1:2" x14ac:dyDescent="0.25">
      <c r="A38">
        <v>38</v>
      </c>
      <c r="B38" s="2" t="s">
        <v>30</v>
      </c>
    </row>
    <row r="39" spans="1:2" x14ac:dyDescent="0.25">
      <c r="A39">
        <v>39</v>
      </c>
      <c r="B39" s="2" t="s">
        <v>31</v>
      </c>
    </row>
    <row r="40" spans="1:2" x14ac:dyDescent="0.25">
      <c r="A40">
        <v>40</v>
      </c>
      <c r="B40" s="2" t="s">
        <v>32</v>
      </c>
    </row>
    <row r="41" spans="1:2" x14ac:dyDescent="0.25">
      <c r="A41">
        <v>41</v>
      </c>
      <c r="B41" s="2" t="s">
        <v>33</v>
      </c>
    </row>
    <row r="42" spans="1:2" x14ac:dyDescent="0.25">
      <c r="A42">
        <v>42</v>
      </c>
      <c r="B42" s="2" t="s">
        <v>405</v>
      </c>
    </row>
    <row r="43" spans="1:2" x14ac:dyDescent="0.25">
      <c r="A43">
        <v>43</v>
      </c>
      <c r="B43" s="2" t="s">
        <v>406</v>
      </c>
    </row>
    <row r="44" spans="1:2" x14ac:dyDescent="0.25">
      <c r="A44">
        <v>44</v>
      </c>
      <c r="B44" s="2" t="s">
        <v>407</v>
      </c>
    </row>
    <row r="45" spans="1:2" x14ac:dyDescent="0.25">
      <c r="A45" s="6">
        <v>45</v>
      </c>
      <c r="B45" s="6" t="s">
        <v>408</v>
      </c>
    </row>
    <row r="46" spans="1:2" x14ac:dyDescent="0.25">
      <c r="A46">
        <v>46</v>
      </c>
      <c r="B46" s="2" t="s">
        <v>36</v>
      </c>
    </row>
    <row r="47" spans="1:2" x14ac:dyDescent="0.25">
      <c r="A47">
        <v>47</v>
      </c>
      <c r="B47" s="2" t="s">
        <v>409</v>
      </c>
    </row>
    <row r="48" spans="1:2" x14ac:dyDescent="0.25">
      <c r="A48">
        <v>48</v>
      </c>
      <c r="B48" s="2" t="s">
        <v>37</v>
      </c>
    </row>
    <row r="49" spans="1:2" x14ac:dyDescent="0.25">
      <c r="A49">
        <v>49</v>
      </c>
      <c r="B49" s="2" t="s">
        <v>38</v>
      </c>
    </row>
    <row r="50" spans="1:2" x14ac:dyDescent="0.25">
      <c r="A50">
        <v>50</v>
      </c>
      <c r="B50" s="2" t="s">
        <v>39</v>
      </c>
    </row>
    <row r="51" spans="1:2" x14ac:dyDescent="0.25">
      <c r="A51">
        <v>51</v>
      </c>
      <c r="B51" s="2" t="s">
        <v>40</v>
      </c>
    </row>
    <row r="52" spans="1:2" x14ac:dyDescent="0.25">
      <c r="A52">
        <v>52</v>
      </c>
      <c r="B52" s="2" t="s">
        <v>410</v>
      </c>
    </row>
    <row r="53" spans="1:2" x14ac:dyDescent="0.25">
      <c r="A53">
        <v>53</v>
      </c>
      <c r="B53" s="2" t="s">
        <v>41</v>
      </c>
    </row>
    <row r="54" spans="1:2" x14ac:dyDescent="0.25">
      <c r="A54">
        <v>54</v>
      </c>
      <c r="B54" s="2" t="s">
        <v>42</v>
      </c>
    </row>
    <row r="55" spans="1:2" x14ac:dyDescent="0.25">
      <c r="A55">
        <v>55</v>
      </c>
      <c r="B55" s="2" t="s">
        <v>43</v>
      </c>
    </row>
    <row r="56" spans="1:2" x14ac:dyDescent="0.25">
      <c r="A56">
        <v>56</v>
      </c>
      <c r="B56" s="2" t="s">
        <v>44</v>
      </c>
    </row>
    <row r="57" spans="1:2" x14ac:dyDescent="0.25">
      <c r="A57">
        <v>57</v>
      </c>
      <c r="B57" s="2" t="s">
        <v>45</v>
      </c>
    </row>
    <row r="58" spans="1:2" x14ac:dyDescent="0.25">
      <c r="A58">
        <v>58</v>
      </c>
      <c r="B58" s="2" t="s">
        <v>46</v>
      </c>
    </row>
    <row r="59" spans="1:2" x14ac:dyDescent="0.25">
      <c r="A59">
        <v>59</v>
      </c>
      <c r="B59" s="2" t="s">
        <v>47</v>
      </c>
    </row>
    <row r="60" spans="1:2" x14ac:dyDescent="0.25">
      <c r="A60">
        <v>60</v>
      </c>
      <c r="B60" s="2" t="s">
        <v>48</v>
      </c>
    </row>
    <row r="61" spans="1:2" x14ac:dyDescent="0.25">
      <c r="A61">
        <v>61</v>
      </c>
      <c r="B61" s="2" t="s">
        <v>49</v>
      </c>
    </row>
    <row r="62" spans="1:2" x14ac:dyDescent="0.25">
      <c r="A62">
        <v>62</v>
      </c>
      <c r="B62" s="2" t="s">
        <v>50</v>
      </c>
    </row>
    <row r="63" spans="1:2" x14ac:dyDescent="0.25">
      <c r="A63">
        <v>63</v>
      </c>
      <c r="B63" s="2" t="s">
        <v>51</v>
      </c>
    </row>
    <row r="64" spans="1:2" x14ac:dyDescent="0.25">
      <c r="A64">
        <v>64</v>
      </c>
      <c r="B64" s="2" t="s">
        <v>52</v>
      </c>
    </row>
    <row r="65" spans="1:2" x14ac:dyDescent="0.25">
      <c r="A65">
        <v>65</v>
      </c>
      <c r="B65" s="2" t="s">
        <v>53</v>
      </c>
    </row>
    <row r="66" spans="1:2" x14ac:dyDescent="0.25">
      <c r="A66">
        <v>66</v>
      </c>
      <c r="B66" s="2" t="s">
        <v>54</v>
      </c>
    </row>
    <row r="67" spans="1:2" x14ac:dyDescent="0.25">
      <c r="A67">
        <v>67</v>
      </c>
      <c r="B67" s="2" t="s">
        <v>55</v>
      </c>
    </row>
    <row r="68" spans="1:2" x14ac:dyDescent="0.25">
      <c r="A68">
        <v>68</v>
      </c>
      <c r="B68" s="2" t="s">
        <v>56</v>
      </c>
    </row>
    <row r="69" spans="1:2" x14ac:dyDescent="0.25">
      <c r="A69">
        <v>69</v>
      </c>
      <c r="B69" s="2" t="s">
        <v>57</v>
      </c>
    </row>
    <row r="70" spans="1:2" x14ac:dyDescent="0.25">
      <c r="A70">
        <v>70</v>
      </c>
      <c r="B70" s="2" t="s">
        <v>58</v>
      </c>
    </row>
    <row r="71" spans="1:2" x14ac:dyDescent="0.25">
      <c r="A71">
        <v>71</v>
      </c>
      <c r="B71" s="2" t="s">
        <v>59</v>
      </c>
    </row>
    <row r="72" spans="1:2" x14ac:dyDescent="0.25">
      <c r="A72">
        <v>72</v>
      </c>
      <c r="B72" s="2" t="s">
        <v>60</v>
      </c>
    </row>
    <row r="73" spans="1:2" x14ac:dyDescent="0.25">
      <c r="A73">
        <v>73</v>
      </c>
      <c r="B73" s="2" t="s">
        <v>61</v>
      </c>
    </row>
    <row r="74" spans="1:2" x14ac:dyDescent="0.25">
      <c r="A74" s="1">
        <v>74</v>
      </c>
      <c r="B74" s="1" t="s">
        <v>411</v>
      </c>
    </row>
    <row r="75" spans="1:2" x14ac:dyDescent="0.25">
      <c r="A75">
        <v>75</v>
      </c>
      <c r="B75" s="2" t="s">
        <v>62</v>
      </c>
    </row>
    <row r="76" spans="1:2" x14ac:dyDescent="0.25">
      <c r="A76">
        <v>76</v>
      </c>
      <c r="B76" s="2" t="s">
        <v>63</v>
      </c>
    </row>
    <row r="77" spans="1:2" x14ac:dyDescent="0.25">
      <c r="A77">
        <v>77</v>
      </c>
      <c r="B77" s="2" t="s">
        <v>64</v>
      </c>
    </row>
    <row r="78" spans="1:2" x14ac:dyDescent="0.25">
      <c r="A78">
        <v>78</v>
      </c>
      <c r="B78" s="2" t="s">
        <v>65</v>
      </c>
    </row>
    <row r="79" spans="1:2" x14ac:dyDescent="0.25">
      <c r="A79">
        <v>79</v>
      </c>
      <c r="B79" s="2" t="s">
        <v>66</v>
      </c>
    </row>
    <row r="80" spans="1:2" x14ac:dyDescent="0.25">
      <c r="A80">
        <v>80</v>
      </c>
      <c r="B80" s="2" t="s">
        <v>67</v>
      </c>
    </row>
    <row r="81" spans="1:2" x14ac:dyDescent="0.25">
      <c r="A81">
        <v>81</v>
      </c>
      <c r="B81" s="2" t="s">
        <v>68</v>
      </c>
    </row>
    <row r="82" spans="1:2" x14ac:dyDescent="0.25">
      <c r="A82">
        <v>82</v>
      </c>
      <c r="B82" s="2" t="s">
        <v>69</v>
      </c>
    </row>
    <row r="83" spans="1:2" x14ac:dyDescent="0.25">
      <c r="A83">
        <v>83</v>
      </c>
      <c r="B83" s="2" t="s">
        <v>70</v>
      </c>
    </row>
    <row r="84" spans="1:2" x14ac:dyDescent="0.25">
      <c r="A84">
        <v>84</v>
      </c>
      <c r="B84" s="2" t="s">
        <v>71</v>
      </c>
    </row>
    <row r="85" spans="1:2" x14ac:dyDescent="0.25">
      <c r="A85">
        <v>85</v>
      </c>
      <c r="B85" s="2" t="s">
        <v>72</v>
      </c>
    </row>
    <row r="86" spans="1:2" x14ac:dyDescent="0.25">
      <c r="A86">
        <v>86</v>
      </c>
      <c r="B86" s="2" t="s">
        <v>73</v>
      </c>
    </row>
    <row r="87" spans="1:2" x14ac:dyDescent="0.25">
      <c r="A87">
        <v>87</v>
      </c>
      <c r="B87" s="2" t="s">
        <v>74</v>
      </c>
    </row>
    <row r="88" spans="1:2" x14ac:dyDescent="0.25">
      <c r="A88">
        <v>88</v>
      </c>
      <c r="B88" s="2" t="s">
        <v>75</v>
      </c>
    </row>
    <row r="89" spans="1:2" x14ac:dyDescent="0.25">
      <c r="A89">
        <v>89</v>
      </c>
      <c r="B89" s="2" t="s">
        <v>76</v>
      </c>
    </row>
    <row r="90" spans="1:2" x14ac:dyDescent="0.25">
      <c r="A90">
        <v>90</v>
      </c>
      <c r="B90" s="2" t="s">
        <v>77</v>
      </c>
    </row>
    <row r="91" spans="1:2" x14ac:dyDescent="0.25">
      <c r="A91">
        <v>91</v>
      </c>
      <c r="B91" s="2" t="s">
        <v>78</v>
      </c>
    </row>
    <row r="92" spans="1:2" x14ac:dyDescent="0.25">
      <c r="A92">
        <v>92</v>
      </c>
      <c r="B92" s="2" t="s">
        <v>79</v>
      </c>
    </row>
    <row r="93" spans="1:2" x14ac:dyDescent="0.25">
      <c r="A93">
        <v>93</v>
      </c>
      <c r="B93" s="2" t="s">
        <v>80</v>
      </c>
    </row>
    <row r="94" spans="1:2" x14ac:dyDescent="0.25">
      <c r="A94">
        <v>94</v>
      </c>
      <c r="B94" s="2" t="s">
        <v>81</v>
      </c>
    </row>
    <row r="95" spans="1:2" x14ac:dyDescent="0.25">
      <c r="A95">
        <v>95</v>
      </c>
      <c r="B95" s="2" t="s">
        <v>82</v>
      </c>
    </row>
    <row r="96" spans="1:2" x14ac:dyDescent="0.25">
      <c r="A96">
        <v>96</v>
      </c>
      <c r="B96" s="2" t="s">
        <v>83</v>
      </c>
    </row>
    <row r="97" spans="1:2" x14ac:dyDescent="0.25">
      <c r="A97">
        <v>97</v>
      </c>
      <c r="B97" s="2" t="s">
        <v>84</v>
      </c>
    </row>
    <row r="98" spans="1:2" x14ac:dyDescent="0.25">
      <c r="A98">
        <v>98</v>
      </c>
      <c r="B98" s="2" t="s">
        <v>85</v>
      </c>
    </row>
    <row r="99" spans="1:2" x14ac:dyDescent="0.25">
      <c r="A99">
        <v>99</v>
      </c>
      <c r="B99" s="2" t="s">
        <v>86</v>
      </c>
    </row>
    <row r="100" spans="1:2" x14ac:dyDescent="0.25">
      <c r="A100">
        <v>100</v>
      </c>
      <c r="B100" s="2" t="s">
        <v>87</v>
      </c>
    </row>
    <row r="101" spans="1:2" x14ac:dyDescent="0.25">
      <c r="A101">
        <v>101</v>
      </c>
      <c r="B101" s="2" t="s">
        <v>88</v>
      </c>
    </row>
    <row r="102" spans="1:2" x14ac:dyDescent="0.25">
      <c r="A102">
        <v>102</v>
      </c>
      <c r="B102" s="2" t="s">
        <v>89</v>
      </c>
    </row>
    <row r="103" spans="1:2" x14ac:dyDescent="0.25">
      <c r="A103">
        <v>103</v>
      </c>
      <c r="B103" s="2" t="s">
        <v>90</v>
      </c>
    </row>
    <row r="104" spans="1:2" x14ac:dyDescent="0.25">
      <c r="A104">
        <v>104</v>
      </c>
      <c r="B104" s="2" t="s">
        <v>91</v>
      </c>
    </row>
    <row r="105" spans="1:2" x14ac:dyDescent="0.25">
      <c r="A105">
        <v>105</v>
      </c>
      <c r="B105" s="2" t="s">
        <v>92</v>
      </c>
    </row>
    <row r="106" spans="1:2" x14ac:dyDescent="0.25">
      <c r="A106">
        <v>106</v>
      </c>
      <c r="B106" s="2" t="s">
        <v>93</v>
      </c>
    </row>
    <row r="107" spans="1:2" x14ac:dyDescent="0.25">
      <c r="A107">
        <v>107</v>
      </c>
      <c r="B107" s="2" t="s">
        <v>94</v>
      </c>
    </row>
    <row r="108" spans="1:2" x14ac:dyDescent="0.25">
      <c r="A108">
        <v>108</v>
      </c>
      <c r="B108" s="2" t="s">
        <v>95</v>
      </c>
    </row>
    <row r="109" spans="1:2" x14ac:dyDescent="0.25">
      <c r="A109">
        <v>109</v>
      </c>
      <c r="B109" s="2" t="s">
        <v>96</v>
      </c>
    </row>
    <row r="110" spans="1:2" x14ac:dyDescent="0.25">
      <c r="A110">
        <v>110</v>
      </c>
      <c r="B110" s="2" t="s">
        <v>97</v>
      </c>
    </row>
    <row r="111" spans="1:2" x14ac:dyDescent="0.25">
      <c r="A111">
        <v>111</v>
      </c>
      <c r="B111" s="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 Reservoirs</vt:lpstr>
      <vt:lpstr>Headings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2016-06-08T14:59:17Z</dcterms:created>
  <dcterms:modified xsi:type="dcterms:W3CDTF">2016-06-10T15:43:58Z</dcterms:modified>
</cp:coreProperties>
</file>