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86" i="1" l="1"/>
  <c r="AK86" i="1" s="1"/>
  <c r="AI86" i="1"/>
  <c r="AH86" i="1"/>
  <c r="X86" i="1"/>
  <c r="Y86" i="1" s="1"/>
  <c r="W86" i="1"/>
  <c r="AA86" i="1" s="1"/>
  <c r="U86" i="1"/>
  <c r="T86" i="1"/>
  <c r="AF86" i="1" s="1"/>
  <c r="S86" i="1"/>
  <c r="Q86" i="1"/>
  <c r="P86" i="1"/>
  <c r="O86" i="1"/>
  <c r="N86" i="1"/>
  <c r="Z86" i="1" s="1"/>
  <c r="L86" i="1"/>
  <c r="AG86" i="1" l="1"/>
  <c r="AD86" i="1"/>
  <c r="AB86" i="1"/>
  <c r="AJ85" i="1"/>
  <c r="AK85" i="1" s="1"/>
  <c r="AI85" i="1"/>
  <c r="AF85" i="1"/>
  <c r="Z85" i="1"/>
  <c r="AD85" i="1" s="1"/>
  <c r="X85" i="1"/>
  <c r="W85" i="1"/>
  <c r="U85" i="1"/>
  <c r="T85" i="1"/>
  <c r="S85" i="1"/>
  <c r="Q85" i="1"/>
  <c r="P85" i="1"/>
  <c r="AH85" i="1" s="1"/>
  <c r="O85" i="1"/>
  <c r="Y85" i="1" s="1"/>
  <c r="N85" i="1"/>
  <c r="L85" i="1"/>
  <c r="AJ84" i="1"/>
  <c r="AK84" i="1" s="1"/>
  <c r="AI84" i="1"/>
  <c r="AF84" i="1"/>
  <c r="AA84" i="1"/>
  <c r="Z84" i="1"/>
  <c r="X84" i="1"/>
  <c r="Y84" i="1" s="1"/>
  <c r="W84" i="1"/>
  <c r="U84" i="1"/>
  <c r="T84" i="1"/>
  <c r="S84" i="1"/>
  <c r="Q84" i="1"/>
  <c r="P84" i="1"/>
  <c r="AH84" i="1" s="1"/>
  <c r="O84" i="1"/>
  <c r="N84" i="1"/>
  <c r="L84" i="1"/>
  <c r="E84" i="1"/>
  <c r="AJ83" i="1"/>
  <c r="AK83" i="1" s="1"/>
  <c r="AI83" i="1"/>
  <c r="AH83" i="1"/>
  <c r="AD83" i="1"/>
  <c r="X83" i="1"/>
  <c r="Y83" i="1" s="1"/>
  <c r="W83" i="1"/>
  <c r="AA83" i="1" s="1"/>
  <c r="U83" i="1"/>
  <c r="T83" i="1"/>
  <c r="AF83" i="1" s="1"/>
  <c r="S83" i="1"/>
  <c r="Q83" i="1"/>
  <c r="P83" i="1"/>
  <c r="O83" i="1"/>
  <c r="N83" i="1"/>
  <c r="L83" i="1"/>
  <c r="Z83" i="1" s="1"/>
  <c r="AG83" i="1" s="1"/>
  <c r="E83" i="1"/>
  <c r="AJ82" i="1"/>
  <c r="AK82" i="1" s="1"/>
  <c r="AA82" i="1" s="1"/>
  <c r="AI82" i="1"/>
  <c r="AG82" i="1"/>
  <c r="AF82" i="1"/>
  <c r="Z82" i="1"/>
  <c r="X82" i="1"/>
  <c r="Y82" i="1" s="1"/>
  <c r="W82" i="1"/>
  <c r="U82" i="1"/>
  <c r="T82" i="1"/>
  <c r="S82" i="1"/>
  <c r="Q82" i="1"/>
  <c r="P82" i="1"/>
  <c r="AH82" i="1" s="1"/>
  <c r="O82" i="1"/>
  <c r="N82" i="1"/>
  <c r="L82" i="1"/>
  <c r="AK81" i="1"/>
  <c r="AJ81" i="1"/>
  <c r="AI81" i="1"/>
  <c r="AH81" i="1"/>
  <c r="AB81" i="1"/>
  <c r="AA81" i="1"/>
  <c r="X81" i="1"/>
  <c r="Y81" i="1" s="1"/>
  <c r="W81" i="1"/>
  <c r="U81" i="1"/>
  <c r="T81" i="1"/>
  <c r="AF81" i="1" s="1"/>
  <c r="S81" i="1"/>
  <c r="Q81" i="1"/>
  <c r="P81" i="1"/>
  <c r="O81" i="1"/>
  <c r="N81" i="1"/>
  <c r="L81" i="1"/>
  <c r="Z81" i="1" s="1"/>
  <c r="AD81" i="1" s="1"/>
  <c r="E81" i="1"/>
  <c r="AJ80" i="1"/>
  <c r="AK80" i="1" s="1"/>
  <c r="AI80" i="1"/>
  <c r="AF80" i="1"/>
  <c r="AD80" i="1"/>
  <c r="Z80" i="1"/>
  <c r="X80" i="1"/>
  <c r="W80" i="1"/>
  <c r="AA80" i="1" s="1"/>
  <c r="U80" i="1"/>
  <c r="T80" i="1"/>
  <c r="S80" i="1"/>
  <c r="Q80" i="1"/>
  <c r="P80" i="1"/>
  <c r="AH80" i="1" s="1"/>
  <c r="O80" i="1"/>
  <c r="Y80" i="1" s="1"/>
  <c r="N80" i="1"/>
  <c r="L80" i="1"/>
  <c r="E80" i="1"/>
  <c r="AK79" i="1"/>
  <c r="AJ79" i="1"/>
  <c r="AI79" i="1"/>
  <c r="AH79" i="1"/>
  <c r="AA79" i="1"/>
  <c r="X79" i="1"/>
  <c r="Y79" i="1" s="1"/>
  <c r="W79" i="1"/>
  <c r="U79" i="1"/>
  <c r="T79" i="1"/>
  <c r="AF79" i="1" s="1"/>
  <c r="S79" i="1"/>
  <c r="Q79" i="1"/>
  <c r="P79" i="1"/>
  <c r="O79" i="1"/>
  <c r="N79" i="1"/>
  <c r="L79" i="1"/>
  <c r="E79" i="1"/>
  <c r="AJ78" i="1"/>
  <c r="AK78" i="1" s="1"/>
  <c r="AI78" i="1"/>
  <c r="Z78" i="1"/>
  <c r="X78" i="1"/>
  <c r="W78" i="1"/>
  <c r="U78" i="1"/>
  <c r="T78" i="1"/>
  <c r="AF78" i="1" s="1"/>
  <c r="S78" i="1"/>
  <c r="Q78" i="1"/>
  <c r="P78" i="1"/>
  <c r="AH78" i="1" s="1"/>
  <c r="O78" i="1"/>
  <c r="Y78" i="1" s="1"/>
  <c r="N78" i="1"/>
  <c r="L78" i="1"/>
  <c r="E78" i="1"/>
  <c r="AK77" i="1"/>
  <c r="AJ77" i="1"/>
  <c r="AI77" i="1"/>
  <c r="AH77" i="1"/>
  <c r="X77" i="1"/>
  <c r="Y77" i="1" s="1"/>
  <c r="W77" i="1"/>
  <c r="U77" i="1"/>
  <c r="T77" i="1"/>
  <c r="AF77" i="1" s="1"/>
  <c r="S77" i="1"/>
  <c r="Q77" i="1"/>
  <c r="P77" i="1"/>
  <c r="O77" i="1"/>
  <c r="N77" i="1"/>
  <c r="L77" i="1"/>
  <c r="E77" i="1"/>
  <c r="AJ76" i="1"/>
  <c r="AK76" i="1" s="1"/>
  <c r="AI76" i="1"/>
  <c r="Z76" i="1"/>
  <c r="AD76" i="1" s="1"/>
  <c r="X76" i="1"/>
  <c r="W76" i="1"/>
  <c r="U76" i="1"/>
  <c r="T76" i="1"/>
  <c r="AF76" i="1" s="1"/>
  <c r="S76" i="1"/>
  <c r="Q76" i="1"/>
  <c r="P76" i="1"/>
  <c r="AH76" i="1" s="1"/>
  <c r="O76" i="1"/>
  <c r="Y76" i="1" s="1"/>
  <c r="N76" i="1"/>
  <c r="L76" i="1"/>
  <c r="E76" i="1"/>
  <c r="AK75" i="1"/>
  <c r="AJ75" i="1"/>
  <c r="AI75" i="1"/>
  <c r="AH75" i="1"/>
  <c r="AG75" i="1"/>
  <c r="X75" i="1"/>
  <c r="Y75" i="1" s="1"/>
  <c r="W75" i="1"/>
  <c r="U75" i="1"/>
  <c r="T75" i="1"/>
  <c r="AF75" i="1" s="1"/>
  <c r="S75" i="1"/>
  <c r="Q75" i="1"/>
  <c r="P75" i="1"/>
  <c r="O75" i="1"/>
  <c r="N75" i="1"/>
  <c r="L75" i="1"/>
  <c r="Z75" i="1" s="1"/>
  <c r="AD75" i="1" s="1"/>
  <c r="E75" i="1"/>
  <c r="AJ74" i="1"/>
  <c r="AK74" i="1" s="1"/>
  <c r="AI74" i="1"/>
  <c r="AF74" i="1"/>
  <c r="AD74" i="1"/>
  <c r="Z74" i="1"/>
  <c r="X74" i="1"/>
  <c r="W74" i="1"/>
  <c r="AA74" i="1" s="1"/>
  <c r="U74" i="1"/>
  <c r="T74" i="1"/>
  <c r="S74" i="1"/>
  <c r="Q74" i="1"/>
  <c r="P74" i="1"/>
  <c r="AH74" i="1" s="1"/>
  <c r="O74" i="1"/>
  <c r="Y74" i="1" s="1"/>
  <c r="N74" i="1"/>
  <c r="L74" i="1"/>
  <c r="AJ73" i="1"/>
  <c r="AK73" i="1" s="1"/>
  <c r="AA73" i="1" s="1"/>
  <c r="AI73" i="1"/>
  <c r="AF73" i="1"/>
  <c r="Z73" i="1"/>
  <c r="X73" i="1"/>
  <c r="Y73" i="1" s="1"/>
  <c r="W73" i="1"/>
  <c r="U73" i="1"/>
  <c r="T73" i="1"/>
  <c r="S73" i="1"/>
  <c r="Q73" i="1"/>
  <c r="P73" i="1"/>
  <c r="AH73" i="1" s="1"/>
  <c r="O73" i="1"/>
  <c r="N73" i="1"/>
  <c r="L73" i="1"/>
  <c r="E73" i="1"/>
  <c r="AJ72" i="1"/>
  <c r="AK72" i="1" s="1"/>
  <c r="AI72" i="1"/>
  <c r="AH72" i="1"/>
  <c r="AB72" i="1"/>
  <c r="X72" i="1"/>
  <c r="W72" i="1"/>
  <c r="U72" i="1"/>
  <c r="T72" i="1"/>
  <c r="AF72" i="1" s="1"/>
  <c r="S72" i="1"/>
  <c r="Q72" i="1"/>
  <c r="P72" i="1"/>
  <c r="O72" i="1"/>
  <c r="Y72" i="1" s="1"/>
  <c r="N72" i="1"/>
  <c r="L72" i="1"/>
  <c r="Z72" i="1" s="1"/>
  <c r="AG72" i="1" s="1"/>
  <c r="E72" i="1"/>
  <c r="AK71" i="1"/>
  <c r="AJ71" i="1"/>
  <c r="AI71" i="1"/>
  <c r="AG71" i="1"/>
  <c r="AF71" i="1"/>
  <c r="X71" i="1"/>
  <c r="Y71" i="1" s="1"/>
  <c r="W71" i="1"/>
  <c r="U71" i="1"/>
  <c r="T71" i="1"/>
  <c r="S71" i="1"/>
  <c r="Q71" i="1"/>
  <c r="P71" i="1"/>
  <c r="AH71" i="1" s="1"/>
  <c r="O71" i="1"/>
  <c r="N71" i="1"/>
  <c r="L71" i="1"/>
  <c r="Z71" i="1" s="1"/>
  <c r="E71" i="1"/>
  <c r="AJ70" i="1"/>
  <c r="AK70" i="1" s="1"/>
  <c r="AI70" i="1"/>
  <c r="AH70" i="1"/>
  <c r="X70" i="1"/>
  <c r="Y70" i="1" s="1"/>
  <c r="W70" i="1"/>
  <c r="U70" i="1"/>
  <c r="T70" i="1"/>
  <c r="AF70" i="1" s="1"/>
  <c r="S70" i="1"/>
  <c r="Q70" i="1"/>
  <c r="P70" i="1"/>
  <c r="O70" i="1"/>
  <c r="N70" i="1"/>
  <c r="L70" i="1"/>
  <c r="E70" i="1"/>
  <c r="AJ69" i="1"/>
  <c r="AK69" i="1" s="1"/>
  <c r="AA69" i="1" s="1"/>
  <c r="AI69" i="1"/>
  <c r="AF69" i="1"/>
  <c r="X69" i="1"/>
  <c r="Y69" i="1" s="1"/>
  <c r="W69" i="1"/>
  <c r="U69" i="1"/>
  <c r="T69" i="1"/>
  <c r="S69" i="1"/>
  <c r="Q69" i="1"/>
  <c r="P69" i="1"/>
  <c r="O69" i="1"/>
  <c r="N69" i="1"/>
  <c r="L69" i="1"/>
  <c r="Z69" i="1" s="1"/>
  <c r="E69" i="1"/>
  <c r="AJ68" i="1"/>
  <c r="AK68" i="1" s="1"/>
  <c r="AI68" i="1"/>
  <c r="AH68" i="1"/>
  <c r="X68" i="1"/>
  <c r="Y68" i="1" s="1"/>
  <c r="W68" i="1"/>
  <c r="AA68" i="1" s="1"/>
  <c r="U68" i="1"/>
  <c r="T68" i="1"/>
  <c r="AF68" i="1" s="1"/>
  <c r="S68" i="1"/>
  <c r="Q68" i="1"/>
  <c r="P68" i="1"/>
  <c r="O68" i="1"/>
  <c r="N68" i="1"/>
  <c r="L68" i="1"/>
  <c r="Z68" i="1" s="1"/>
  <c r="E68" i="1"/>
  <c r="AJ67" i="1"/>
  <c r="AK67" i="1" s="1"/>
  <c r="AA67" i="1" s="1"/>
  <c r="AI67" i="1"/>
  <c r="AF67" i="1"/>
  <c r="Z67" i="1"/>
  <c r="X67" i="1"/>
  <c r="Y67" i="1" s="1"/>
  <c r="W67" i="1"/>
  <c r="U67" i="1"/>
  <c r="T67" i="1"/>
  <c r="S67" i="1"/>
  <c r="Q67" i="1"/>
  <c r="P67" i="1"/>
  <c r="AH67" i="1" s="1"/>
  <c r="O67" i="1"/>
  <c r="N67" i="1"/>
  <c r="L67" i="1"/>
  <c r="E67" i="1"/>
  <c r="AJ66" i="1"/>
  <c r="AK66" i="1" s="1"/>
  <c r="AI66" i="1"/>
  <c r="AH66" i="1"/>
  <c r="X66" i="1"/>
  <c r="Y66" i="1" s="1"/>
  <c r="W66" i="1"/>
  <c r="AA66" i="1" s="1"/>
  <c r="U66" i="1"/>
  <c r="T66" i="1"/>
  <c r="AF66" i="1" s="1"/>
  <c r="S66" i="1"/>
  <c r="Q66" i="1"/>
  <c r="P66" i="1"/>
  <c r="O66" i="1"/>
  <c r="N66" i="1"/>
  <c r="L66" i="1"/>
  <c r="Z66" i="1" s="1"/>
  <c r="AG66" i="1" s="1"/>
  <c r="E66" i="1"/>
  <c r="AJ65" i="1"/>
  <c r="AK65" i="1" s="1"/>
  <c r="AA65" i="1" s="1"/>
  <c r="AI65" i="1"/>
  <c r="AG65" i="1"/>
  <c r="AF65" i="1"/>
  <c r="Z65" i="1"/>
  <c r="X65" i="1"/>
  <c r="Y65" i="1" s="1"/>
  <c r="W65" i="1"/>
  <c r="U65" i="1"/>
  <c r="T65" i="1"/>
  <c r="S65" i="1"/>
  <c r="Q65" i="1"/>
  <c r="P65" i="1"/>
  <c r="AH65" i="1" s="1"/>
  <c r="O65" i="1"/>
  <c r="N65" i="1"/>
  <c r="L65" i="1"/>
  <c r="E65" i="1"/>
  <c r="AJ64" i="1"/>
  <c r="AK64" i="1" s="1"/>
  <c r="AI64" i="1"/>
  <c r="AH64" i="1"/>
  <c r="AB64" i="1"/>
  <c r="X64" i="1"/>
  <c r="W64" i="1"/>
  <c r="U64" i="1"/>
  <c r="T64" i="1"/>
  <c r="AF64" i="1" s="1"/>
  <c r="S64" i="1"/>
  <c r="Q64" i="1"/>
  <c r="P64" i="1"/>
  <c r="O64" i="1"/>
  <c r="Y64" i="1" s="1"/>
  <c r="N64" i="1"/>
  <c r="L64" i="1"/>
  <c r="Z64" i="1" s="1"/>
  <c r="AG64" i="1" s="1"/>
  <c r="E64" i="1"/>
  <c r="AK63" i="1"/>
  <c r="AJ63" i="1"/>
  <c r="AI63" i="1"/>
  <c r="AF63" i="1"/>
  <c r="X63" i="1"/>
  <c r="Y63" i="1" s="1"/>
  <c r="W63" i="1"/>
  <c r="AA63" i="1" s="1"/>
  <c r="U63" i="1"/>
  <c r="T63" i="1"/>
  <c r="S63" i="1"/>
  <c r="Q63" i="1"/>
  <c r="P63" i="1"/>
  <c r="AH63" i="1" s="1"/>
  <c r="O63" i="1"/>
  <c r="N63" i="1"/>
  <c r="L63" i="1"/>
  <c r="Z63" i="1" s="1"/>
  <c r="E63" i="1"/>
  <c r="AJ62" i="1"/>
  <c r="AK62" i="1" s="1"/>
  <c r="AI62" i="1"/>
  <c r="AH62" i="1"/>
  <c r="X62" i="1"/>
  <c r="Y62" i="1" s="1"/>
  <c r="W62" i="1"/>
  <c r="U62" i="1"/>
  <c r="T62" i="1"/>
  <c r="AF62" i="1" s="1"/>
  <c r="S62" i="1"/>
  <c r="Q62" i="1"/>
  <c r="P62" i="1"/>
  <c r="O62" i="1"/>
  <c r="N62" i="1"/>
  <c r="L62" i="1"/>
  <c r="E62" i="1"/>
  <c r="AJ61" i="1"/>
  <c r="AK61" i="1" s="1"/>
  <c r="AI61" i="1"/>
  <c r="AF61" i="1"/>
  <c r="X61" i="1"/>
  <c r="Y61" i="1" s="1"/>
  <c r="W61" i="1"/>
  <c r="AA61" i="1" s="1"/>
  <c r="U61" i="1"/>
  <c r="T61" i="1"/>
  <c r="S61" i="1"/>
  <c r="Q61" i="1"/>
  <c r="P61" i="1"/>
  <c r="AH61" i="1" s="1"/>
  <c r="O61" i="1"/>
  <c r="N61" i="1"/>
  <c r="L61" i="1"/>
  <c r="Z61" i="1" s="1"/>
  <c r="E61" i="1"/>
  <c r="AJ60" i="1"/>
  <c r="AK60" i="1" s="1"/>
  <c r="AI60" i="1"/>
  <c r="AH60" i="1"/>
  <c r="AD60" i="1"/>
  <c r="X60" i="1"/>
  <c r="Y60" i="1" s="1"/>
  <c r="W60" i="1"/>
  <c r="AA60" i="1" s="1"/>
  <c r="U60" i="1"/>
  <c r="T60" i="1"/>
  <c r="AF60" i="1" s="1"/>
  <c r="S60" i="1"/>
  <c r="Q60" i="1"/>
  <c r="P60" i="1"/>
  <c r="O60" i="1"/>
  <c r="N60" i="1"/>
  <c r="L60" i="1"/>
  <c r="Z60" i="1" s="1"/>
  <c r="E60" i="1"/>
  <c r="AJ59" i="1"/>
  <c r="AK59" i="1" s="1"/>
  <c r="AA59" i="1" s="1"/>
  <c r="AI59" i="1"/>
  <c r="AF59" i="1"/>
  <c r="Z59" i="1"/>
  <c r="X59" i="1"/>
  <c r="Y59" i="1" s="1"/>
  <c r="W59" i="1"/>
  <c r="U59" i="1"/>
  <c r="T59" i="1"/>
  <c r="S59" i="1"/>
  <c r="Q59" i="1"/>
  <c r="P59" i="1"/>
  <c r="O59" i="1"/>
  <c r="N59" i="1"/>
  <c r="L59" i="1"/>
  <c r="E59" i="1"/>
  <c r="AJ58" i="1"/>
  <c r="AK58" i="1" s="1"/>
  <c r="AI58" i="1"/>
  <c r="AH58" i="1"/>
  <c r="AD58" i="1"/>
  <c r="AB58" i="1"/>
  <c r="X58" i="1"/>
  <c r="Y58" i="1" s="1"/>
  <c r="W58" i="1"/>
  <c r="U58" i="1"/>
  <c r="T58" i="1"/>
  <c r="AF58" i="1" s="1"/>
  <c r="S58" i="1"/>
  <c r="Q58" i="1"/>
  <c r="P58" i="1"/>
  <c r="O58" i="1"/>
  <c r="N58" i="1"/>
  <c r="L58" i="1"/>
  <c r="Z58" i="1" s="1"/>
  <c r="AG58" i="1" s="1"/>
  <c r="E58" i="1"/>
  <c r="AJ57" i="1"/>
  <c r="AK57" i="1" s="1"/>
  <c r="AA57" i="1" s="1"/>
  <c r="AI57" i="1"/>
  <c r="AF57" i="1"/>
  <c r="Z57" i="1"/>
  <c r="X57" i="1"/>
  <c r="Y57" i="1" s="1"/>
  <c r="W57" i="1"/>
  <c r="U57" i="1"/>
  <c r="T57" i="1"/>
  <c r="S57" i="1"/>
  <c r="Q57" i="1"/>
  <c r="P57" i="1"/>
  <c r="AH57" i="1" s="1"/>
  <c r="O57" i="1"/>
  <c r="N57" i="1"/>
  <c r="L57" i="1"/>
  <c r="E57" i="1"/>
  <c r="AJ56" i="1"/>
  <c r="AK56" i="1" s="1"/>
  <c r="AI56" i="1"/>
  <c r="AH56" i="1"/>
  <c r="AB56" i="1"/>
  <c r="X56" i="1"/>
  <c r="W56" i="1"/>
  <c r="U56" i="1"/>
  <c r="T56" i="1"/>
  <c r="AF56" i="1" s="1"/>
  <c r="S56" i="1"/>
  <c r="Q56" i="1"/>
  <c r="P56" i="1"/>
  <c r="O56" i="1"/>
  <c r="Y56" i="1" s="1"/>
  <c r="N56" i="1"/>
  <c r="L56" i="1"/>
  <c r="Z56" i="1" s="1"/>
  <c r="AG56" i="1" s="1"/>
  <c r="E56" i="1"/>
  <c r="AK55" i="1"/>
  <c r="AJ55" i="1"/>
  <c r="AI55" i="1"/>
  <c r="AG55" i="1"/>
  <c r="AF55" i="1"/>
  <c r="X55" i="1"/>
  <c r="Y55" i="1" s="1"/>
  <c r="W55" i="1"/>
  <c r="U55" i="1"/>
  <c r="T55" i="1"/>
  <c r="S55" i="1"/>
  <c r="Q55" i="1"/>
  <c r="P55" i="1"/>
  <c r="AH55" i="1" s="1"/>
  <c r="O55" i="1"/>
  <c r="N55" i="1"/>
  <c r="L55" i="1"/>
  <c r="Z55" i="1" s="1"/>
  <c r="E55" i="1"/>
  <c r="AJ54" i="1"/>
  <c r="AK54" i="1" s="1"/>
  <c r="AI54" i="1"/>
  <c r="AH54" i="1"/>
  <c r="X54" i="1"/>
  <c r="Y54" i="1" s="1"/>
  <c r="W54" i="1"/>
  <c r="U54" i="1"/>
  <c r="T54" i="1"/>
  <c r="AF54" i="1" s="1"/>
  <c r="S54" i="1"/>
  <c r="Q54" i="1"/>
  <c r="P54" i="1"/>
  <c r="O54" i="1"/>
  <c r="N54" i="1"/>
  <c r="L54" i="1"/>
  <c r="E54" i="1"/>
  <c r="AJ53" i="1"/>
  <c r="AK53" i="1" s="1"/>
  <c r="AA53" i="1" s="1"/>
  <c r="AI53" i="1"/>
  <c r="AF53" i="1"/>
  <c r="X53" i="1"/>
  <c r="Y53" i="1" s="1"/>
  <c r="W53" i="1"/>
  <c r="U53" i="1"/>
  <c r="T53" i="1"/>
  <c r="S53" i="1"/>
  <c r="Q53" i="1"/>
  <c r="P53" i="1"/>
  <c r="O53" i="1"/>
  <c r="N53" i="1"/>
  <c r="L53" i="1"/>
  <c r="Z53" i="1" s="1"/>
  <c r="E53" i="1"/>
  <c r="AJ52" i="1"/>
  <c r="AK52" i="1" s="1"/>
  <c r="AI52" i="1"/>
  <c r="AH52" i="1"/>
  <c r="X52" i="1"/>
  <c r="Y52" i="1" s="1"/>
  <c r="W52" i="1"/>
  <c r="AA52" i="1" s="1"/>
  <c r="U52" i="1"/>
  <c r="T52" i="1"/>
  <c r="AF52" i="1" s="1"/>
  <c r="S52" i="1"/>
  <c r="Q52" i="1"/>
  <c r="P52" i="1"/>
  <c r="O52" i="1"/>
  <c r="N52" i="1"/>
  <c r="L52" i="1"/>
  <c r="Z52" i="1" s="1"/>
  <c r="E52" i="1"/>
  <c r="AJ51" i="1"/>
  <c r="AK51" i="1" s="1"/>
  <c r="AA51" i="1" s="1"/>
  <c r="AI51" i="1"/>
  <c r="AF51" i="1"/>
  <c r="Z51" i="1"/>
  <c r="X51" i="1"/>
  <c r="Y51" i="1" s="1"/>
  <c r="W51" i="1"/>
  <c r="U51" i="1"/>
  <c r="T51" i="1"/>
  <c r="S51" i="1"/>
  <c r="Q51" i="1"/>
  <c r="P51" i="1"/>
  <c r="O51" i="1"/>
  <c r="N51" i="1"/>
  <c r="L51" i="1"/>
  <c r="AK50" i="1"/>
  <c r="AJ50" i="1"/>
  <c r="AI50" i="1"/>
  <c r="AH50" i="1"/>
  <c r="X50" i="1"/>
  <c r="Y50" i="1" s="1"/>
  <c r="W50" i="1"/>
  <c r="AA50" i="1" s="1"/>
  <c r="U50" i="1"/>
  <c r="T50" i="1"/>
  <c r="AF50" i="1" s="1"/>
  <c r="S50" i="1"/>
  <c r="Q50" i="1"/>
  <c r="P50" i="1"/>
  <c r="O50" i="1"/>
  <c r="N50" i="1"/>
  <c r="L50" i="1"/>
  <c r="Z50" i="1" s="1"/>
  <c r="AD50" i="1" s="1"/>
  <c r="E50" i="1"/>
  <c r="AJ49" i="1"/>
  <c r="AK49" i="1" s="1"/>
  <c r="AI49" i="1"/>
  <c r="AF49" i="1"/>
  <c r="Z49" i="1"/>
  <c r="AD49" i="1" s="1"/>
  <c r="X49" i="1"/>
  <c r="W49" i="1"/>
  <c r="AA49" i="1" s="1"/>
  <c r="U49" i="1"/>
  <c r="T49" i="1"/>
  <c r="S49" i="1"/>
  <c r="Q49" i="1"/>
  <c r="P49" i="1"/>
  <c r="AH49" i="1" s="1"/>
  <c r="O49" i="1"/>
  <c r="Y49" i="1" s="1"/>
  <c r="N49" i="1"/>
  <c r="L49" i="1"/>
  <c r="E49" i="1"/>
  <c r="AK48" i="1"/>
  <c r="AJ48" i="1"/>
  <c r="AI48" i="1"/>
  <c r="AH48" i="1"/>
  <c r="AB48" i="1"/>
  <c r="X48" i="1"/>
  <c r="Y48" i="1" s="1"/>
  <c r="W48" i="1"/>
  <c r="AA48" i="1" s="1"/>
  <c r="U48" i="1"/>
  <c r="T48" i="1"/>
  <c r="AF48" i="1" s="1"/>
  <c r="S48" i="1"/>
  <c r="Q48" i="1"/>
  <c r="P48" i="1"/>
  <c r="O48" i="1"/>
  <c r="N48" i="1"/>
  <c r="L48" i="1"/>
  <c r="Z48" i="1" s="1"/>
  <c r="AD48" i="1" s="1"/>
  <c r="E48" i="1"/>
  <c r="AJ47" i="1"/>
  <c r="AK47" i="1" s="1"/>
  <c r="AI47" i="1"/>
  <c r="AF47" i="1"/>
  <c r="AD47" i="1"/>
  <c r="Z47" i="1"/>
  <c r="X47" i="1"/>
  <c r="W47" i="1"/>
  <c r="AA47" i="1" s="1"/>
  <c r="U47" i="1"/>
  <c r="T47" i="1"/>
  <c r="S47" i="1"/>
  <c r="Q47" i="1"/>
  <c r="P47" i="1"/>
  <c r="AH47" i="1" s="1"/>
  <c r="O47" i="1"/>
  <c r="Y47" i="1" s="1"/>
  <c r="N47" i="1"/>
  <c r="L47" i="1"/>
  <c r="E47" i="1"/>
  <c r="AK46" i="1"/>
  <c r="AJ46" i="1"/>
  <c r="AI46" i="1"/>
  <c r="AH46" i="1"/>
  <c r="AB46" i="1"/>
  <c r="AA46" i="1"/>
  <c r="X46" i="1"/>
  <c r="Y46" i="1" s="1"/>
  <c r="W46" i="1"/>
  <c r="U46" i="1"/>
  <c r="T46" i="1"/>
  <c r="AF46" i="1" s="1"/>
  <c r="S46" i="1"/>
  <c r="Q46" i="1"/>
  <c r="P46" i="1"/>
  <c r="O46" i="1"/>
  <c r="N46" i="1"/>
  <c r="L46" i="1"/>
  <c r="Z46" i="1" s="1"/>
  <c r="AD46" i="1" s="1"/>
  <c r="E46" i="1"/>
  <c r="AJ45" i="1"/>
  <c r="AK45" i="1" s="1"/>
  <c r="AI45" i="1"/>
  <c r="AF45" i="1"/>
  <c r="Z45" i="1"/>
  <c r="X45" i="1"/>
  <c r="W45" i="1"/>
  <c r="U45" i="1"/>
  <c r="T45" i="1"/>
  <c r="S45" i="1"/>
  <c r="Q45" i="1"/>
  <c r="P45" i="1"/>
  <c r="AH45" i="1" s="1"/>
  <c r="O45" i="1"/>
  <c r="Y45" i="1" s="1"/>
  <c r="N45" i="1"/>
  <c r="L45" i="1"/>
  <c r="AK44" i="1"/>
  <c r="AJ44" i="1"/>
  <c r="AI44" i="1"/>
  <c r="AF44" i="1"/>
  <c r="X44" i="1"/>
  <c r="Y44" i="1" s="1"/>
  <c r="W44" i="1"/>
  <c r="AA44" i="1" s="1"/>
  <c r="U44" i="1"/>
  <c r="T44" i="1"/>
  <c r="S44" i="1"/>
  <c r="Q44" i="1"/>
  <c r="P44" i="1"/>
  <c r="AH44" i="1" s="1"/>
  <c r="O44" i="1"/>
  <c r="N44" i="1"/>
  <c r="L44" i="1"/>
  <c r="Z44" i="1" s="1"/>
  <c r="E44" i="1"/>
  <c r="AJ43" i="1"/>
  <c r="AK43" i="1" s="1"/>
  <c r="AI43" i="1"/>
  <c r="AH43" i="1"/>
  <c r="X43" i="1"/>
  <c r="Y43" i="1" s="1"/>
  <c r="W43" i="1"/>
  <c r="U43" i="1"/>
  <c r="T43" i="1"/>
  <c r="AF43" i="1" s="1"/>
  <c r="S43" i="1"/>
  <c r="Q43" i="1"/>
  <c r="P43" i="1"/>
  <c r="O43" i="1"/>
  <c r="N43" i="1"/>
  <c r="Z43" i="1" s="1"/>
  <c r="AG43" i="1" s="1"/>
  <c r="L43" i="1"/>
  <c r="E43" i="1"/>
  <c r="AJ42" i="1"/>
  <c r="AK42" i="1" s="1"/>
  <c r="AA42" i="1" s="1"/>
  <c r="AI42" i="1"/>
  <c r="AF42" i="1"/>
  <c r="X42" i="1"/>
  <c r="Y42" i="1" s="1"/>
  <c r="W42" i="1"/>
  <c r="U42" i="1"/>
  <c r="T42" i="1"/>
  <c r="S42" i="1"/>
  <c r="Q42" i="1"/>
  <c r="P42" i="1"/>
  <c r="AH42" i="1" s="1"/>
  <c r="O42" i="1"/>
  <c r="N42" i="1"/>
  <c r="L42" i="1"/>
  <c r="Z42" i="1" s="1"/>
  <c r="E42" i="1"/>
  <c r="AJ41" i="1"/>
  <c r="AK41" i="1" s="1"/>
  <c r="AI41" i="1"/>
  <c r="AH41" i="1"/>
  <c r="AD41" i="1"/>
  <c r="X41" i="1"/>
  <c r="Y41" i="1" s="1"/>
  <c r="W41" i="1"/>
  <c r="AA41" i="1" s="1"/>
  <c r="U41" i="1"/>
  <c r="T41" i="1"/>
  <c r="AF41" i="1" s="1"/>
  <c r="S41" i="1"/>
  <c r="Q41" i="1"/>
  <c r="P41" i="1"/>
  <c r="O41" i="1"/>
  <c r="N41" i="1"/>
  <c r="Z41" i="1" s="1"/>
  <c r="AG41" i="1" s="1"/>
  <c r="L41" i="1"/>
  <c r="E41" i="1"/>
  <c r="AJ40" i="1"/>
  <c r="AK40" i="1" s="1"/>
  <c r="AA40" i="1" s="1"/>
  <c r="AI40" i="1"/>
  <c r="AF40" i="1"/>
  <c r="Z40" i="1"/>
  <c r="AG40" i="1" s="1"/>
  <c r="X40" i="1"/>
  <c r="Y40" i="1" s="1"/>
  <c r="W40" i="1"/>
  <c r="U40" i="1"/>
  <c r="T40" i="1"/>
  <c r="S40" i="1"/>
  <c r="Q40" i="1"/>
  <c r="P40" i="1"/>
  <c r="AH40" i="1" s="1"/>
  <c r="O40" i="1"/>
  <c r="N40" i="1"/>
  <c r="L40" i="1"/>
  <c r="E40" i="1"/>
  <c r="AJ39" i="1"/>
  <c r="AK39" i="1" s="1"/>
  <c r="AI39" i="1"/>
  <c r="AH39" i="1"/>
  <c r="AD39" i="1"/>
  <c r="AB39" i="1"/>
  <c r="X39" i="1"/>
  <c r="Y39" i="1" s="1"/>
  <c r="W39" i="1"/>
  <c r="U39" i="1"/>
  <c r="T39" i="1"/>
  <c r="AF39" i="1" s="1"/>
  <c r="S39" i="1"/>
  <c r="Q39" i="1"/>
  <c r="P39" i="1"/>
  <c r="O39" i="1"/>
  <c r="N39" i="1"/>
  <c r="Z39" i="1" s="1"/>
  <c r="AG39" i="1" s="1"/>
  <c r="L39" i="1"/>
  <c r="E39" i="1"/>
  <c r="AJ38" i="1"/>
  <c r="AK38" i="1" s="1"/>
  <c r="AA38" i="1" s="1"/>
  <c r="AI38" i="1"/>
  <c r="AG38" i="1"/>
  <c r="AF38" i="1"/>
  <c r="Z38" i="1"/>
  <c r="X38" i="1"/>
  <c r="Y38" i="1" s="1"/>
  <c r="W38" i="1"/>
  <c r="U38" i="1"/>
  <c r="T38" i="1"/>
  <c r="S38" i="1"/>
  <c r="Q38" i="1"/>
  <c r="P38" i="1"/>
  <c r="AH38" i="1" s="1"/>
  <c r="O38" i="1"/>
  <c r="N38" i="1"/>
  <c r="L38" i="1"/>
  <c r="E38" i="1"/>
  <c r="AJ37" i="1"/>
  <c r="AK37" i="1" s="1"/>
  <c r="AI37" i="1"/>
  <c r="AH37" i="1"/>
  <c r="AD37" i="1"/>
  <c r="AB37" i="1"/>
  <c r="X37" i="1"/>
  <c r="W37" i="1"/>
  <c r="U37" i="1"/>
  <c r="T37" i="1"/>
  <c r="AF37" i="1" s="1"/>
  <c r="S37" i="1"/>
  <c r="Q37" i="1"/>
  <c r="P37" i="1"/>
  <c r="O37" i="1"/>
  <c r="Y37" i="1" s="1"/>
  <c r="N37" i="1"/>
  <c r="Z37" i="1" s="1"/>
  <c r="AG37" i="1" s="1"/>
  <c r="L37" i="1"/>
  <c r="E37" i="1"/>
  <c r="AK36" i="1"/>
  <c r="AJ36" i="1"/>
  <c r="AI36" i="1"/>
  <c r="AF36" i="1"/>
  <c r="X36" i="1"/>
  <c r="Y36" i="1" s="1"/>
  <c r="W36" i="1"/>
  <c r="AA36" i="1" s="1"/>
  <c r="U36" i="1"/>
  <c r="T36" i="1"/>
  <c r="S36" i="1"/>
  <c r="Q36" i="1"/>
  <c r="P36" i="1"/>
  <c r="AH36" i="1" s="1"/>
  <c r="O36" i="1"/>
  <c r="N36" i="1"/>
  <c r="L36" i="1"/>
  <c r="Z36" i="1" s="1"/>
  <c r="E36" i="1"/>
  <c r="AJ35" i="1"/>
  <c r="AK35" i="1" s="1"/>
  <c r="AI35" i="1"/>
  <c r="AH35" i="1"/>
  <c r="X35" i="1"/>
  <c r="Y35" i="1" s="1"/>
  <c r="W35" i="1"/>
  <c r="U35" i="1"/>
  <c r="T35" i="1"/>
  <c r="AF35" i="1" s="1"/>
  <c r="S35" i="1"/>
  <c r="Q35" i="1"/>
  <c r="P35" i="1"/>
  <c r="O35" i="1"/>
  <c r="N35" i="1"/>
  <c r="Z35" i="1" s="1"/>
  <c r="AG35" i="1" s="1"/>
  <c r="L35" i="1"/>
  <c r="E35" i="1"/>
  <c r="AJ34" i="1"/>
  <c r="AK34" i="1" s="1"/>
  <c r="AA34" i="1" s="1"/>
  <c r="AI34" i="1"/>
  <c r="AF34" i="1"/>
  <c r="X34" i="1"/>
  <c r="Y34" i="1" s="1"/>
  <c r="W34" i="1"/>
  <c r="U34" i="1"/>
  <c r="T34" i="1"/>
  <c r="S34" i="1"/>
  <c r="Q34" i="1"/>
  <c r="P34" i="1"/>
  <c r="AH34" i="1" s="1"/>
  <c r="O34" i="1"/>
  <c r="N34" i="1"/>
  <c r="L34" i="1"/>
  <c r="Z34" i="1" s="1"/>
  <c r="E34" i="1"/>
  <c r="AJ33" i="1"/>
  <c r="AK33" i="1" s="1"/>
  <c r="AI33" i="1"/>
  <c r="AH33" i="1"/>
  <c r="AD33" i="1"/>
  <c r="X33" i="1"/>
  <c r="Y33" i="1" s="1"/>
  <c r="W33" i="1"/>
  <c r="AA33" i="1" s="1"/>
  <c r="U33" i="1"/>
  <c r="T33" i="1"/>
  <c r="AF33" i="1" s="1"/>
  <c r="S33" i="1"/>
  <c r="Q33" i="1"/>
  <c r="P33" i="1"/>
  <c r="O33" i="1"/>
  <c r="N33" i="1"/>
  <c r="Z33" i="1" s="1"/>
  <c r="AG33" i="1" s="1"/>
  <c r="L33" i="1"/>
  <c r="E33" i="1"/>
  <c r="AJ32" i="1"/>
  <c r="AK32" i="1" s="1"/>
  <c r="AA32" i="1" s="1"/>
  <c r="AI32" i="1"/>
  <c r="AF32" i="1"/>
  <c r="Z32" i="1"/>
  <c r="AG32" i="1" s="1"/>
  <c r="X32" i="1"/>
  <c r="Y32" i="1" s="1"/>
  <c r="W32" i="1"/>
  <c r="U32" i="1"/>
  <c r="T32" i="1"/>
  <c r="S32" i="1"/>
  <c r="Q32" i="1"/>
  <c r="P32" i="1"/>
  <c r="AH32" i="1" s="1"/>
  <c r="O32" i="1"/>
  <c r="N32" i="1"/>
  <c r="L32" i="1"/>
  <c r="E32" i="1"/>
  <c r="AJ31" i="1"/>
  <c r="AK31" i="1" s="1"/>
  <c r="AI31" i="1"/>
  <c r="AH31" i="1"/>
  <c r="AD31" i="1"/>
  <c r="AB31" i="1"/>
  <c r="X31" i="1"/>
  <c r="Y31" i="1" s="1"/>
  <c r="W31" i="1"/>
  <c r="U31" i="1"/>
  <c r="T31" i="1"/>
  <c r="AF31" i="1" s="1"/>
  <c r="S31" i="1"/>
  <c r="Q31" i="1"/>
  <c r="P31" i="1"/>
  <c r="O31" i="1"/>
  <c r="N31" i="1"/>
  <c r="Z31" i="1" s="1"/>
  <c r="AG31" i="1" s="1"/>
  <c r="L31" i="1"/>
  <c r="E31" i="1"/>
  <c r="AJ30" i="1"/>
  <c r="AK30" i="1" s="1"/>
  <c r="AA30" i="1" s="1"/>
  <c r="AI30" i="1"/>
  <c r="AG30" i="1"/>
  <c r="AF30" i="1"/>
  <c r="Z30" i="1"/>
  <c r="X30" i="1"/>
  <c r="Y30" i="1" s="1"/>
  <c r="W30" i="1"/>
  <c r="U30" i="1"/>
  <c r="T30" i="1"/>
  <c r="S30" i="1"/>
  <c r="Q30" i="1"/>
  <c r="P30" i="1"/>
  <c r="AH30" i="1" s="1"/>
  <c r="O30" i="1"/>
  <c r="N30" i="1"/>
  <c r="L30" i="1"/>
  <c r="E30" i="1"/>
  <c r="AJ29" i="1"/>
  <c r="AK29" i="1" s="1"/>
  <c r="AI29" i="1"/>
  <c r="AH29" i="1"/>
  <c r="AD29" i="1"/>
  <c r="AB29" i="1"/>
  <c r="X29" i="1"/>
  <c r="W29" i="1"/>
  <c r="U29" i="1"/>
  <c r="T29" i="1"/>
  <c r="AF29" i="1" s="1"/>
  <c r="S29" i="1"/>
  <c r="Q29" i="1"/>
  <c r="P29" i="1"/>
  <c r="O29" i="1"/>
  <c r="Y29" i="1" s="1"/>
  <c r="N29" i="1"/>
  <c r="Z29" i="1" s="1"/>
  <c r="AG29" i="1" s="1"/>
  <c r="L29" i="1"/>
  <c r="E29" i="1"/>
  <c r="AK28" i="1"/>
  <c r="AJ28" i="1"/>
  <c r="AI28" i="1"/>
  <c r="AF28" i="1"/>
  <c r="X28" i="1"/>
  <c r="Y28" i="1" s="1"/>
  <c r="W28" i="1"/>
  <c r="AA28" i="1" s="1"/>
  <c r="U28" i="1"/>
  <c r="T28" i="1"/>
  <c r="S28" i="1"/>
  <c r="Q28" i="1"/>
  <c r="P28" i="1"/>
  <c r="AH28" i="1" s="1"/>
  <c r="O28" i="1"/>
  <c r="N28" i="1"/>
  <c r="L28" i="1"/>
  <c r="Z28" i="1" s="1"/>
  <c r="AK27" i="1"/>
  <c r="AJ27" i="1"/>
  <c r="AI27" i="1"/>
  <c r="AH27" i="1"/>
  <c r="AA27" i="1"/>
  <c r="X27" i="1"/>
  <c r="Y27" i="1" s="1"/>
  <c r="W27" i="1"/>
  <c r="U27" i="1"/>
  <c r="T27" i="1"/>
  <c r="AF27" i="1" s="1"/>
  <c r="S27" i="1"/>
  <c r="Q27" i="1"/>
  <c r="P27" i="1"/>
  <c r="O27" i="1"/>
  <c r="N27" i="1"/>
  <c r="L27" i="1"/>
  <c r="E27" i="1"/>
  <c r="AJ26" i="1"/>
  <c r="AK26" i="1" s="1"/>
  <c r="AI26" i="1"/>
  <c r="Z26" i="1"/>
  <c r="X26" i="1"/>
  <c r="W26" i="1"/>
  <c r="U26" i="1"/>
  <c r="T26" i="1"/>
  <c r="AF26" i="1" s="1"/>
  <c r="S26" i="1"/>
  <c r="Q26" i="1"/>
  <c r="P26" i="1"/>
  <c r="AH26" i="1" s="1"/>
  <c r="O26" i="1"/>
  <c r="Y26" i="1" s="1"/>
  <c r="N26" i="1"/>
  <c r="L26" i="1"/>
  <c r="E26" i="1"/>
  <c r="AK25" i="1"/>
  <c r="AJ25" i="1"/>
  <c r="AI25" i="1"/>
  <c r="AH25" i="1"/>
  <c r="X25" i="1"/>
  <c r="Y25" i="1" s="1"/>
  <c r="W25" i="1"/>
  <c r="AA25" i="1" s="1"/>
  <c r="U25" i="1"/>
  <c r="T25" i="1"/>
  <c r="AF25" i="1" s="1"/>
  <c r="S25" i="1"/>
  <c r="Q25" i="1"/>
  <c r="P25" i="1"/>
  <c r="O25" i="1"/>
  <c r="N25" i="1"/>
  <c r="L25" i="1"/>
  <c r="Z25" i="1" s="1"/>
  <c r="AD25" i="1" s="1"/>
  <c r="E25" i="1"/>
  <c r="AJ24" i="1"/>
  <c r="AK24" i="1" s="1"/>
  <c r="AI24" i="1"/>
  <c r="X24" i="1"/>
  <c r="W24" i="1"/>
  <c r="AA24" i="1" s="1"/>
  <c r="U24" i="1"/>
  <c r="T24" i="1"/>
  <c r="AF24" i="1" s="1"/>
  <c r="S24" i="1"/>
  <c r="Q24" i="1"/>
  <c r="P24" i="1"/>
  <c r="O24" i="1"/>
  <c r="Y24" i="1" s="1"/>
  <c r="N24" i="1"/>
  <c r="L24" i="1"/>
  <c r="Z24" i="1" s="1"/>
  <c r="E24" i="1"/>
  <c r="AK23" i="1"/>
  <c r="AJ23" i="1"/>
  <c r="AI23" i="1"/>
  <c r="AH23" i="1"/>
  <c r="X23" i="1"/>
  <c r="Y23" i="1" s="1"/>
  <c r="W23" i="1"/>
  <c r="AA23" i="1" s="1"/>
  <c r="U23" i="1"/>
  <c r="T23" i="1"/>
  <c r="AF23" i="1" s="1"/>
  <c r="S23" i="1"/>
  <c r="Q23" i="1"/>
  <c r="P23" i="1"/>
  <c r="O23" i="1"/>
  <c r="N23" i="1"/>
  <c r="L23" i="1"/>
  <c r="Z23" i="1" s="1"/>
  <c r="AG23" i="1" s="1"/>
  <c r="E23" i="1"/>
  <c r="AJ22" i="1"/>
  <c r="AK22" i="1" s="1"/>
  <c r="AI22" i="1"/>
  <c r="X22" i="1"/>
  <c r="W22" i="1"/>
  <c r="AA22" i="1" s="1"/>
  <c r="U22" i="1"/>
  <c r="T22" i="1"/>
  <c r="AF22" i="1" s="1"/>
  <c r="S22" i="1"/>
  <c r="Q22" i="1"/>
  <c r="P22" i="1"/>
  <c r="O22" i="1"/>
  <c r="Y22" i="1" s="1"/>
  <c r="N22" i="1"/>
  <c r="L22" i="1"/>
  <c r="Z22" i="1" s="1"/>
  <c r="AJ21" i="1"/>
  <c r="AK21" i="1" s="1"/>
  <c r="AA21" i="1" s="1"/>
  <c r="AI21" i="1"/>
  <c r="AF21" i="1"/>
  <c r="X21" i="1"/>
  <c r="Y21" i="1" s="1"/>
  <c r="W21" i="1"/>
  <c r="U21" i="1"/>
  <c r="T21" i="1"/>
  <c r="S21" i="1"/>
  <c r="Q21" i="1"/>
  <c r="P21" i="1"/>
  <c r="AH21" i="1" s="1"/>
  <c r="O21" i="1"/>
  <c r="N21" i="1"/>
  <c r="L21" i="1"/>
  <c r="Z21" i="1" s="1"/>
  <c r="E21" i="1"/>
  <c r="AJ20" i="1"/>
  <c r="AK20" i="1" s="1"/>
  <c r="AI20" i="1"/>
  <c r="Z20" i="1"/>
  <c r="AG20" i="1" s="1"/>
  <c r="X20" i="1"/>
  <c r="W20" i="1"/>
  <c r="AA20" i="1" s="1"/>
  <c r="U20" i="1"/>
  <c r="T20" i="1"/>
  <c r="AF20" i="1" s="1"/>
  <c r="S20" i="1"/>
  <c r="Q20" i="1"/>
  <c r="P20" i="1"/>
  <c r="AH20" i="1" s="1"/>
  <c r="O20" i="1"/>
  <c r="Y20" i="1" s="1"/>
  <c r="N20" i="1"/>
  <c r="L20" i="1"/>
  <c r="E20" i="1"/>
  <c r="AK19" i="1"/>
  <c r="AA19" i="1" s="1"/>
  <c r="AJ19" i="1"/>
  <c r="AI19" i="1"/>
  <c r="AF19" i="1"/>
  <c r="Z19" i="1"/>
  <c r="AD19" i="1" s="1"/>
  <c r="X19" i="1"/>
  <c r="Y19" i="1" s="1"/>
  <c r="W19" i="1"/>
  <c r="U19" i="1"/>
  <c r="T19" i="1"/>
  <c r="S19" i="1"/>
  <c r="Q19" i="1"/>
  <c r="P19" i="1"/>
  <c r="AH19" i="1" s="1"/>
  <c r="O19" i="1"/>
  <c r="N19" i="1"/>
  <c r="L19" i="1"/>
  <c r="E19" i="1"/>
  <c r="AJ18" i="1"/>
  <c r="AK18" i="1" s="1"/>
  <c r="AI18" i="1"/>
  <c r="X18" i="1"/>
  <c r="Y18" i="1" s="1"/>
  <c r="W18" i="1"/>
  <c r="U18" i="1"/>
  <c r="T18" i="1"/>
  <c r="AF18" i="1" s="1"/>
  <c r="S18" i="1"/>
  <c r="Q18" i="1"/>
  <c r="P18" i="1"/>
  <c r="AH18" i="1" s="1"/>
  <c r="O18" i="1"/>
  <c r="N18" i="1"/>
  <c r="Z18" i="1" s="1"/>
  <c r="L18" i="1"/>
  <c r="E18" i="1"/>
  <c r="AJ17" i="1"/>
  <c r="AK17" i="1" s="1"/>
  <c r="AA17" i="1" s="1"/>
  <c r="AI17" i="1"/>
  <c r="AF17" i="1"/>
  <c r="X17" i="1"/>
  <c r="Y17" i="1" s="1"/>
  <c r="W17" i="1"/>
  <c r="U17" i="1"/>
  <c r="T17" i="1"/>
  <c r="S17" i="1"/>
  <c r="Q17" i="1"/>
  <c r="P17" i="1"/>
  <c r="AH17" i="1" s="1"/>
  <c r="O17" i="1"/>
  <c r="N17" i="1"/>
  <c r="Z17" i="1" s="1"/>
  <c r="L17" i="1"/>
  <c r="E17" i="1"/>
  <c r="AJ16" i="1"/>
  <c r="AK16" i="1" s="1"/>
  <c r="AI16" i="1"/>
  <c r="X16" i="1"/>
  <c r="Y16" i="1" s="1"/>
  <c r="W16" i="1"/>
  <c r="AA16" i="1" s="1"/>
  <c r="U16" i="1"/>
  <c r="T16" i="1"/>
  <c r="AF16" i="1" s="1"/>
  <c r="S16" i="1"/>
  <c r="Q16" i="1"/>
  <c r="P16" i="1"/>
  <c r="AH16" i="1" s="1"/>
  <c r="O16" i="1"/>
  <c r="N16" i="1"/>
  <c r="Z16" i="1" s="1"/>
  <c r="L16" i="1"/>
  <c r="E16" i="1"/>
  <c r="AJ15" i="1"/>
  <c r="AK15" i="1" s="1"/>
  <c r="AI15" i="1"/>
  <c r="AF15" i="1"/>
  <c r="Z15" i="1"/>
  <c r="AB15" i="1" s="1"/>
  <c r="X15" i="1"/>
  <c r="Y15" i="1" s="1"/>
  <c r="W15" i="1"/>
  <c r="AA15" i="1" s="1"/>
  <c r="U15" i="1"/>
  <c r="T15" i="1"/>
  <c r="S15" i="1"/>
  <c r="Q15" i="1"/>
  <c r="P15" i="1"/>
  <c r="AH15" i="1" s="1"/>
  <c r="O15" i="1"/>
  <c r="N15" i="1"/>
  <c r="L15" i="1"/>
  <c r="E15" i="1"/>
  <c r="AJ14" i="1"/>
  <c r="AK14" i="1" s="1"/>
  <c r="AI14" i="1"/>
  <c r="AH14" i="1"/>
  <c r="X14" i="1"/>
  <c r="Y14" i="1" s="1"/>
  <c r="W14" i="1"/>
  <c r="AA14" i="1" s="1"/>
  <c r="U14" i="1"/>
  <c r="T14" i="1"/>
  <c r="AF14" i="1" s="1"/>
  <c r="S14" i="1"/>
  <c r="Q14" i="1"/>
  <c r="P14" i="1"/>
  <c r="O14" i="1"/>
  <c r="N14" i="1"/>
  <c r="Z14" i="1" s="1"/>
  <c r="L14" i="1"/>
  <c r="E14" i="1"/>
  <c r="AJ13" i="1"/>
  <c r="AK13" i="1" s="1"/>
  <c r="AI13" i="1"/>
  <c r="AF13" i="1"/>
  <c r="Z13" i="1"/>
  <c r="AB13" i="1" s="1"/>
  <c r="X13" i="1"/>
  <c r="Y13" i="1" s="1"/>
  <c r="W13" i="1"/>
  <c r="AA13" i="1" s="1"/>
  <c r="U13" i="1"/>
  <c r="T13" i="1"/>
  <c r="S13" i="1"/>
  <c r="Q13" i="1"/>
  <c r="P13" i="1"/>
  <c r="AH13" i="1" s="1"/>
  <c r="O13" i="1"/>
  <c r="N13" i="1"/>
  <c r="L13" i="1"/>
  <c r="E13" i="1"/>
  <c r="AJ12" i="1"/>
  <c r="AK12" i="1" s="1"/>
  <c r="AI12" i="1"/>
  <c r="AH12" i="1"/>
  <c r="X12" i="1"/>
  <c r="Y12" i="1" s="1"/>
  <c r="W12" i="1"/>
  <c r="AA12" i="1" s="1"/>
  <c r="U12" i="1"/>
  <c r="T12" i="1"/>
  <c r="AF12" i="1" s="1"/>
  <c r="S12" i="1"/>
  <c r="Q12" i="1"/>
  <c r="P12" i="1"/>
  <c r="O12" i="1"/>
  <c r="N12" i="1"/>
  <c r="Z12" i="1" s="1"/>
  <c r="L12" i="1"/>
  <c r="E12" i="1"/>
  <c r="AJ11" i="1"/>
  <c r="AK11" i="1" s="1"/>
  <c r="AI11" i="1"/>
  <c r="AF11" i="1"/>
  <c r="Z11" i="1"/>
  <c r="AB11" i="1" s="1"/>
  <c r="X11" i="1"/>
  <c r="Y11" i="1" s="1"/>
  <c r="W11" i="1"/>
  <c r="AA11" i="1" s="1"/>
  <c r="U11" i="1"/>
  <c r="T11" i="1"/>
  <c r="S11" i="1"/>
  <c r="Q11" i="1"/>
  <c r="P11" i="1"/>
  <c r="AH11" i="1" s="1"/>
  <c r="O11" i="1"/>
  <c r="N11" i="1"/>
  <c r="L11" i="1"/>
  <c r="E11" i="1"/>
  <c r="AJ10" i="1"/>
  <c r="AK10" i="1" s="1"/>
  <c r="AI10" i="1"/>
  <c r="AH10" i="1"/>
  <c r="X10" i="1"/>
  <c r="Y10" i="1" s="1"/>
  <c r="W10" i="1"/>
  <c r="AA10" i="1" s="1"/>
  <c r="U10" i="1"/>
  <c r="T10" i="1"/>
  <c r="AF10" i="1" s="1"/>
  <c r="S10" i="1"/>
  <c r="Q10" i="1"/>
  <c r="P10" i="1"/>
  <c r="O10" i="1"/>
  <c r="N10" i="1"/>
  <c r="Z10" i="1" s="1"/>
  <c r="L10" i="1"/>
  <c r="E10" i="1"/>
  <c r="AJ9" i="1"/>
  <c r="AK9" i="1" s="1"/>
  <c r="AI9" i="1"/>
  <c r="AF9" i="1"/>
  <c r="Z9" i="1"/>
  <c r="AB9" i="1" s="1"/>
  <c r="X9" i="1"/>
  <c r="Y9" i="1" s="1"/>
  <c r="W9" i="1"/>
  <c r="U9" i="1"/>
  <c r="T9" i="1"/>
  <c r="S9" i="1"/>
  <c r="Q9" i="1"/>
  <c r="P9" i="1"/>
  <c r="AH9" i="1" s="1"/>
  <c r="O9" i="1"/>
  <c r="N9" i="1"/>
  <c r="L9" i="1"/>
  <c r="E9" i="1"/>
  <c r="AJ8" i="1"/>
  <c r="AK8" i="1" s="1"/>
  <c r="AI8" i="1"/>
  <c r="AH8" i="1"/>
  <c r="X8" i="1"/>
  <c r="Y8" i="1" s="1"/>
  <c r="W8" i="1"/>
  <c r="AA8" i="1" s="1"/>
  <c r="U8" i="1"/>
  <c r="T8" i="1"/>
  <c r="AF8" i="1" s="1"/>
  <c r="S8" i="1"/>
  <c r="Q8" i="1"/>
  <c r="P8" i="1"/>
  <c r="O8" i="1"/>
  <c r="N8" i="1"/>
  <c r="Z8" i="1" s="1"/>
  <c r="L8" i="1"/>
  <c r="E8" i="1"/>
  <c r="AJ7" i="1"/>
  <c r="AK7" i="1" s="1"/>
  <c r="AI7" i="1"/>
  <c r="AF7" i="1"/>
  <c r="Z7" i="1"/>
  <c r="AB7" i="1" s="1"/>
  <c r="X7" i="1"/>
  <c r="Y7" i="1" s="1"/>
  <c r="W7" i="1"/>
  <c r="AA7" i="1" s="1"/>
  <c r="U7" i="1"/>
  <c r="T7" i="1"/>
  <c r="S7" i="1"/>
  <c r="Q7" i="1"/>
  <c r="P7" i="1"/>
  <c r="AH7" i="1" s="1"/>
  <c r="O7" i="1"/>
  <c r="N7" i="1"/>
  <c r="L7" i="1"/>
  <c r="E7" i="1"/>
  <c r="AJ6" i="1"/>
  <c r="AK6" i="1" s="1"/>
  <c r="AI6" i="1"/>
  <c r="AH6" i="1"/>
  <c r="X6" i="1"/>
  <c r="Y6" i="1" s="1"/>
  <c r="W6" i="1"/>
  <c r="U6" i="1"/>
  <c r="T6" i="1"/>
  <c r="AF6" i="1" s="1"/>
  <c r="S6" i="1"/>
  <c r="Q6" i="1"/>
  <c r="P6" i="1"/>
  <c r="O6" i="1"/>
  <c r="N6" i="1"/>
  <c r="Z6" i="1" s="1"/>
  <c r="L6" i="1"/>
  <c r="AJ5" i="1"/>
  <c r="AK5" i="1" s="1"/>
  <c r="AI5" i="1"/>
  <c r="AD5" i="1"/>
  <c r="Z5" i="1"/>
  <c r="AG5" i="1" s="1"/>
  <c r="X5" i="1"/>
  <c r="W5" i="1"/>
  <c r="AA5" i="1" s="1"/>
  <c r="U5" i="1"/>
  <c r="T5" i="1"/>
  <c r="AF5" i="1" s="1"/>
  <c r="S5" i="1"/>
  <c r="Q5" i="1"/>
  <c r="P5" i="1"/>
  <c r="AH5" i="1" s="1"/>
  <c r="O5" i="1"/>
  <c r="Y5" i="1" s="1"/>
  <c r="N5" i="1"/>
  <c r="L5" i="1"/>
  <c r="E5" i="1"/>
  <c r="AK4" i="1"/>
  <c r="AJ4" i="1"/>
  <c r="AI4" i="1"/>
  <c r="AH4" i="1"/>
  <c r="X4" i="1"/>
  <c r="Y4" i="1" s="1"/>
  <c r="W4" i="1"/>
  <c r="AA4" i="1" s="1"/>
  <c r="U4" i="1"/>
  <c r="T4" i="1"/>
  <c r="AF4" i="1" s="1"/>
  <c r="S4" i="1"/>
  <c r="Q4" i="1"/>
  <c r="P4" i="1"/>
  <c r="O4" i="1"/>
  <c r="N4" i="1"/>
  <c r="L4" i="1"/>
  <c r="Z4" i="1" s="1"/>
  <c r="E4" i="1"/>
  <c r="AJ3" i="1"/>
  <c r="AK3" i="1" s="1"/>
  <c r="AI3" i="1"/>
  <c r="AD3" i="1"/>
  <c r="Z3" i="1"/>
  <c r="AG3" i="1" s="1"/>
  <c r="X3" i="1"/>
  <c r="W3" i="1"/>
  <c r="AA3" i="1" s="1"/>
  <c r="U3" i="1"/>
  <c r="T3" i="1"/>
  <c r="AF3" i="1" s="1"/>
  <c r="S3" i="1"/>
  <c r="Q3" i="1"/>
  <c r="P3" i="1"/>
  <c r="AH3" i="1" s="1"/>
  <c r="O3" i="1"/>
  <c r="Y3" i="1" s="1"/>
  <c r="N3" i="1"/>
  <c r="L3" i="1"/>
  <c r="E3" i="1"/>
  <c r="AG12" i="1" l="1"/>
  <c r="AD12" i="1"/>
  <c r="AB12" i="1"/>
  <c r="AG6" i="1"/>
  <c r="AD6" i="1"/>
  <c r="AB6" i="1"/>
  <c r="AG14" i="1"/>
  <c r="AD14" i="1"/>
  <c r="AB14" i="1"/>
  <c r="AG8" i="1"/>
  <c r="AD8" i="1"/>
  <c r="AB8" i="1"/>
  <c r="AG16" i="1"/>
  <c r="AB16" i="1"/>
  <c r="AD16" i="1"/>
  <c r="AB34" i="1"/>
  <c r="AD34" i="1"/>
  <c r="AG34" i="1"/>
  <c r="AB36" i="1"/>
  <c r="AD36" i="1"/>
  <c r="AG36" i="1"/>
  <c r="AA6" i="1"/>
  <c r="AB22" i="1"/>
  <c r="AD22" i="1"/>
  <c r="AG22" i="1"/>
  <c r="AB24" i="1"/>
  <c r="AD24" i="1"/>
  <c r="AG24" i="1"/>
  <c r="AG18" i="1"/>
  <c r="AB18" i="1"/>
  <c r="AD18" i="1"/>
  <c r="AB28" i="1"/>
  <c r="AD28" i="1"/>
  <c r="AG28" i="1"/>
  <c r="AD4" i="1"/>
  <c r="AB4" i="1"/>
  <c r="AG4" i="1"/>
  <c r="AA9" i="1"/>
  <c r="AB10" i="1"/>
  <c r="AG10" i="1"/>
  <c r="AD10" i="1"/>
  <c r="AD17" i="1"/>
  <c r="AB17" i="1"/>
  <c r="AG17" i="1"/>
  <c r="AD21" i="1"/>
  <c r="AG21" i="1"/>
  <c r="AB21" i="1"/>
  <c r="AB42" i="1"/>
  <c r="AD42" i="1"/>
  <c r="AG42" i="1"/>
  <c r="AB44" i="1"/>
  <c r="AD44" i="1"/>
  <c r="AG44" i="1"/>
  <c r="AG19" i="1"/>
  <c r="AG45" i="1"/>
  <c r="AB45" i="1"/>
  <c r="AG52" i="1"/>
  <c r="AB52" i="1"/>
  <c r="AB57" i="1"/>
  <c r="AD57" i="1"/>
  <c r="AB63" i="1"/>
  <c r="AD63" i="1"/>
  <c r="AG68" i="1"/>
  <c r="AB68" i="1"/>
  <c r="AG15" i="1"/>
  <c r="AD23" i="1"/>
  <c r="AB30" i="1"/>
  <c r="AD30" i="1"/>
  <c r="AB38" i="1"/>
  <c r="AD38" i="1"/>
  <c r="AA39" i="1"/>
  <c r="AA45" i="1"/>
  <c r="AD45" i="1"/>
  <c r="AG48" i="1"/>
  <c r="AH59" i="1"/>
  <c r="AB61" i="1"/>
  <c r="AD61" i="1"/>
  <c r="AG61" i="1"/>
  <c r="AA75" i="1"/>
  <c r="AG78" i="1"/>
  <c r="AB78" i="1"/>
  <c r="AD78" i="1"/>
  <c r="AB3" i="1"/>
  <c r="AB5" i="1"/>
  <c r="AD7" i="1"/>
  <c r="AD9" i="1"/>
  <c r="AD11" i="1"/>
  <c r="AD13" i="1"/>
  <c r="AD15" i="1"/>
  <c r="AA18" i="1"/>
  <c r="AD20" i="1"/>
  <c r="AH22" i="1"/>
  <c r="AH24" i="1"/>
  <c r="AB25" i="1"/>
  <c r="Z27" i="1"/>
  <c r="AB33" i="1"/>
  <c r="AA35" i="1"/>
  <c r="AD35" i="1"/>
  <c r="AB41" i="1"/>
  <c r="AA43" i="1"/>
  <c r="AD43" i="1"/>
  <c r="AG47" i="1"/>
  <c r="AB47" i="1"/>
  <c r="AG50" i="1"/>
  <c r="AH51" i="1"/>
  <c r="AB53" i="1"/>
  <c r="AD53" i="1"/>
  <c r="AG53" i="1"/>
  <c r="AG63" i="1"/>
  <c r="AD66" i="1"/>
  <c r="AB69" i="1"/>
  <c r="AD69" i="1"/>
  <c r="AG69" i="1"/>
  <c r="AB75" i="1"/>
  <c r="AG80" i="1"/>
  <c r="AB80" i="1"/>
  <c r="AB82" i="1"/>
  <c r="AD82" i="1"/>
  <c r="AB83" i="1"/>
  <c r="AB84" i="1"/>
  <c r="AD84" i="1"/>
  <c r="AG84" i="1"/>
  <c r="AB23" i="1"/>
  <c r="AG25" i="1"/>
  <c r="AB32" i="1"/>
  <c r="AD32" i="1"/>
  <c r="AB40" i="1"/>
  <c r="AD40" i="1"/>
  <c r="AB59" i="1"/>
  <c r="AD59" i="1"/>
  <c r="AG59" i="1"/>
  <c r="AB73" i="1"/>
  <c r="AD73" i="1"/>
  <c r="AG7" i="1"/>
  <c r="AG9" i="1"/>
  <c r="AG11" i="1"/>
  <c r="AG13" i="1"/>
  <c r="AG26" i="1"/>
  <c r="AB26" i="1"/>
  <c r="AA31" i="1"/>
  <c r="AB19" i="1"/>
  <c r="AB20" i="1"/>
  <c r="AA26" i="1"/>
  <c r="AD26" i="1"/>
  <c r="AA29" i="1"/>
  <c r="AB35" i="1"/>
  <c r="AA37" i="1"/>
  <c r="AB43" i="1"/>
  <c r="AG46" i="1"/>
  <c r="AG49" i="1"/>
  <c r="AB49" i="1"/>
  <c r="AB50" i="1"/>
  <c r="AB51" i="1"/>
  <c r="AD51" i="1"/>
  <c r="AG51" i="1"/>
  <c r="AD52" i="1"/>
  <c r="AH53" i="1"/>
  <c r="AB55" i="1"/>
  <c r="AD55" i="1"/>
  <c r="AA55" i="1"/>
  <c r="AG57" i="1"/>
  <c r="AA58" i="1"/>
  <c r="AG60" i="1"/>
  <c r="AB60" i="1"/>
  <c r="AB65" i="1"/>
  <c r="AD65" i="1"/>
  <c r="AB66" i="1"/>
  <c r="AB67" i="1"/>
  <c r="AD67" i="1"/>
  <c r="AG67" i="1"/>
  <c r="AD68" i="1"/>
  <c r="AH69" i="1"/>
  <c r="AB71" i="1"/>
  <c r="AD71" i="1"/>
  <c r="AA71" i="1"/>
  <c r="AG73" i="1"/>
  <c r="Z77" i="1"/>
  <c r="AA77" i="1"/>
  <c r="Z54" i="1"/>
  <c r="AA54" i="1"/>
  <c r="Z62" i="1"/>
  <c r="AA62" i="1"/>
  <c r="Z70" i="1"/>
  <c r="AA70" i="1"/>
  <c r="AG74" i="1"/>
  <c r="AB74" i="1"/>
  <c r="AA76" i="1"/>
  <c r="Z79" i="1"/>
  <c r="AA85" i="1"/>
  <c r="AA56" i="1"/>
  <c r="AD56" i="1"/>
  <c r="AA64" i="1"/>
  <c r="AD64" i="1"/>
  <c r="AA72" i="1"/>
  <c r="AD72" i="1"/>
  <c r="AG76" i="1"/>
  <c r="AB76" i="1"/>
  <c r="AA78" i="1"/>
  <c r="AG81" i="1"/>
  <c r="AG85" i="1"/>
  <c r="AB85" i="1"/>
  <c r="AG54" i="1" l="1"/>
  <c r="AB54" i="1"/>
  <c r="AD54" i="1"/>
  <c r="AD79" i="1"/>
  <c r="AB79" i="1"/>
  <c r="AG79" i="1"/>
  <c r="AG70" i="1"/>
  <c r="AB70" i="1"/>
  <c r="AD70" i="1"/>
  <c r="AD27" i="1"/>
  <c r="AB27" i="1"/>
  <c r="AG27" i="1"/>
  <c r="AG62" i="1"/>
  <c r="AB62" i="1"/>
  <c r="AD62" i="1"/>
  <c r="AD77" i="1"/>
  <c r="AB77" i="1"/>
  <c r="AG77" i="1"/>
</calcChain>
</file>

<file path=xl/sharedStrings.xml><?xml version="1.0" encoding="utf-8"?>
<sst xmlns="http://schemas.openxmlformats.org/spreadsheetml/2006/main" count="1274" uniqueCount="595">
  <si>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</si>
  <si>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</si>
  <si>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</si>
  <si>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</si>
  <si>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</si>
  <si>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</si>
  <si>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</si>
  <si>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</si>
  <si>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</si>
  <si>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</si>
  <si>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</si>
  <si>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</si>
  <si>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</si>
  <si>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</si>
  <si>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</si>
  <si>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</si>
  <si>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</si>
  <si>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</si>
  <si>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</si>
  <si>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</si>
  <si>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</si>
  <si>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</si>
  <si>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</si>
  <si>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</si>
  <si>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</si>
  <si>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</si>
  <si>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</si>
  <si>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</si>
  <si>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</si>
  <si>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</si>
  <si>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</si>
  <si>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</si>
  <si>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</si>
  <si>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</si>
  <si>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</si>
  <si>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</si>
  <si>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</si>
  <si>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</si>
  <si>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</si>
  <si>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</si>
  <si>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</si>
  <si>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</si>
  <si>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</si>
  <si>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</si>
  <si>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</si>
  <si>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</si>
  <si>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</si>
  <si>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</si>
  <si>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</si>
  <si>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</si>
  <si>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</si>
  <si>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</si>
  <si>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</si>
  <si>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</si>
  <si>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</si>
  <si>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</si>
  <si>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</si>
  <si>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</si>
  <si>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</si>
  <si>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</si>
  <si>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</si>
  <si>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</si>
  <si>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</si>
  <si>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</si>
  <si>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</si>
  <si>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</si>
  <si>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</si>
  <si>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</si>
  <si>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</si>
  <si>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</si>
  <si>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</si>
  <si>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</si>
  <si>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</si>
  <si>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</si>
  <si>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</si>
  <si>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</si>
  <si>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</si>
  <si>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</si>
  <si>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</si>
  <si>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</si>
  <si>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</si>
  <si>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</si>
  <si>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</si>
  <si>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</si>
  <si>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</si>
  <si>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</si>
  <si>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</si>
  <si>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</si>
  <si>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</si>
  <si>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</si>
  <si>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</si>
  <si>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</si>
  <si>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</si>
  <si>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</si>
  <si>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</si>
  <si>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</si>
  <si>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</si>
  <si>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</si>
  <si>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</si>
  <si>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</si>
  <si>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</si>
  <si>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</si>
  <si>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</si>
  <si>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</si>
  <si>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</si>
  <si>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</si>
  <si>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</si>
  <si>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</si>
  <si>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</si>
  <si>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</si>
  <si>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</si>
  <si>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</si>
  <si>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</si>
  <si>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</si>
  <si>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</si>
  <si>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</si>
  <si>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</si>
  <si>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</si>
  <si>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</si>
  <si>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</si>
  <si>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</si>
  <si>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</si>
  <si>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</si>
  <si>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</si>
  <si>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</si>
  <si>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</si>
  <si>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</si>
  <si>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</si>
  <si>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</si>
  <si>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</si>
  <si>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</si>
  <si>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FRANKLIN FALLS DAM</t>
  </si>
  <si>
    <t>DRY RESERVOIR</t>
  </si>
  <si>
    <t>NH00003</t>
  </si>
  <si>
    <t>ND</t>
  </si>
  <si>
    <t>Surface area from NID</t>
  </si>
  <si>
    <t>SURRY MOUNTAIN DAM</t>
  </si>
  <si>
    <t>SURRY MOUNTAIN LAKE</t>
  </si>
  <si>
    <t>NH00007</t>
  </si>
  <si>
    <t>1.428</t>
  </si>
  <si>
    <t>153</t>
  </si>
  <si>
    <t>1080201001572</t>
  </si>
  <si>
    <t>1262</t>
  </si>
  <si>
    <t>1080201</t>
  </si>
  <si>
    <t>1.45</t>
  </si>
  <si>
    <t>1080201016</t>
  </si>
  <si>
    <t>1293</t>
  </si>
  <si>
    <t>ALTON POWER DAM</t>
  </si>
  <si>
    <t>NH00011</t>
  </si>
  <si>
    <t>SUNCOOK LAKE DAM</t>
  </si>
  <si>
    <t>NH00013</t>
  </si>
  <si>
    <t>1.194</t>
  </si>
  <si>
    <t>167.9</t>
  </si>
  <si>
    <t>1070006008408</t>
  </si>
  <si>
    <t>Dodge Falls</t>
  </si>
  <si>
    <t>Ryegate Paper Company Dam</t>
  </si>
  <si>
    <t>NH00014</t>
  </si>
  <si>
    <t>Lochmere</t>
  </si>
  <si>
    <t>Winnisquam Lake Dam</t>
  </si>
  <si>
    <t>NH00015</t>
  </si>
  <si>
    <t>17.053</t>
  </si>
  <si>
    <t>146.9</t>
  </si>
  <si>
    <t>Lake Winnisquam</t>
  </si>
  <si>
    <t>1070002002886</t>
  </si>
  <si>
    <t>1958</t>
  </si>
  <si>
    <t>1070002</t>
  </si>
  <si>
    <t>0.74</t>
  </si>
  <si>
    <t>1070002028</t>
  </si>
  <si>
    <t>2009</t>
  </si>
  <si>
    <t>Surface area from NHD</t>
  </si>
  <si>
    <t>WHEELER  DAM   ARLINGTON RES</t>
  </si>
  <si>
    <t>NH00028</t>
  </si>
  <si>
    <t>CANOBIE LAKE DAM</t>
  </si>
  <si>
    <t>NH00031</t>
  </si>
  <si>
    <t>1.518</t>
  </si>
  <si>
    <t>66.8</t>
  </si>
  <si>
    <t>Canobie Lake</t>
  </si>
  <si>
    <t>1070006001700</t>
  </si>
  <si>
    <t>EASTMAN LAKE DAM</t>
  </si>
  <si>
    <t>SITE C-2</t>
  </si>
  <si>
    <t>NH00039</t>
  </si>
  <si>
    <t>1.293</t>
  </si>
  <si>
    <t>Eastman Pond</t>
  </si>
  <si>
    <t>1080106002000</t>
  </si>
  <si>
    <t>HIGHLAND LAKE DAM/DIKE</t>
  </si>
  <si>
    <t>NH00054</t>
  </si>
  <si>
    <t>2.819</t>
  </si>
  <si>
    <t>395</t>
  </si>
  <si>
    <t>Highland Lake</t>
  </si>
  <si>
    <t>1070003001395</t>
  </si>
  <si>
    <t>1014</t>
  </si>
  <si>
    <t>1070003</t>
  </si>
  <si>
    <t>0.96</t>
  </si>
  <si>
    <t>1070003007</t>
  </si>
  <si>
    <t>1038</t>
  </si>
  <si>
    <t>BOW LAKE DAM</t>
  </si>
  <si>
    <t>NH00055</t>
  </si>
  <si>
    <t>4.614</t>
  </si>
  <si>
    <t>Bow Lake</t>
  </si>
  <si>
    <t>1060003002322</t>
  </si>
  <si>
    <t>Squam Lake</t>
  </si>
  <si>
    <t>NH00059</t>
  </si>
  <si>
    <t>1.838</t>
  </si>
  <si>
    <t>173.7</t>
  </si>
  <si>
    <t>Little Squam Lake</t>
  </si>
  <si>
    <t>1070001003335</t>
  </si>
  <si>
    <t>961</t>
  </si>
  <si>
    <t>1070001</t>
  </si>
  <si>
    <t>1.08</t>
  </si>
  <si>
    <t>1070001002</t>
  </si>
  <si>
    <t>983</t>
  </si>
  <si>
    <t>SILVER LAKE DAM</t>
  </si>
  <si>
    <t>NH00062</t>
  </si>
  <si>
    <t>1.402</t>
  </si>
  <si>
    <t>402</t>
  </si>
  <si>
    <t>Silver Lake</t>
  </si>
  <si>
    <t>1080201001574</t>
  </si>
  <si>
    <t>SKATUTAKEE LAKE DAM</t>
  </si>
  <si>
    <t>NH00066</t>
  </si>
  <si>
    <t>Garvins Falls</t>
  </si>
  <si>
    <t>NH00090</t>
  </si>
  <si>
    <t>CONTOOCOOK LAKE DAM</t>
  </si>
  <si>
    <t>NH00098</t>
  </si>
  <si>
    <t>1.307</t>
  </si>
  <si>
    <t>307</t>
  </si>
  <si>
    <t>Contoocook Lake</t>
  </si>
  <si>
    <t>1070003001492</t>
  </si>
  <si>
    <t>Amoskeag</t>
  </si>
  <si>
    <t>NH00102</t>
  </si>
  <si>
    <t>MASSABESIC LAKE DAM</t>
  </si>
  <si>
    <t>NH00103</t>
  </si>
  <si>
    <t>10.362</t>
  </si>
  <si>
    <t>76.5</t>
  </si>
  <si>
    <t>Massabesic Lake</t>
  </si>
  <si>
    <t>1070006001468</t>
  </si>
  <si>
    <t>LAKE SUNAPEE DAM</t>
  </si>
  <si>
    <t>NH00108</t>
  </si>
  <si>
    <t>16.694</t>
  </si>
  <si>
    <t>333</t>
  </si>
  <si>
    <t>Lake Sunapee</t>
  </si>
  <si>
    <t>1080106002001</t>
  </si>
  <si>
    <t>PINE RIVER POND DAM</t>
  </si>
  <si>
    <t>NH00110</t>
  </si>
  <si>
    <t>2.308</t>
  </si>
  <si>
    <t>178</t>
  </si>
  <si>
    <t>Pine River Pond</t>
  </si>
  <si>
    <t>1060002002309</t>
  </si>
  <si>
    <t>1620</t>
  </si>
  <si>
    <t>1060002</t>
  </si>
  <si>
    <t>1.35</t>
  </si>
  <si>
    <t>1060002053</t>
  </si>
  <si>
    <t>1669</t>
  </si>
  <si>
    <t>GREAT EAST LAKE DAM</t>
  </si>
  <si>
    <t>NH00111</t>
  </si>
  <si>
    <t>7.386</t>
  </si>
  <si>
    <t>Great East Lake</t>
  </si>
  <si>
    <t>1060003002515</t>
  </si>
  <si>
    <t>2040</t>
  </si>
  <si>
    <t>1060003</t>
  </si>
  <si>
    <t>1.11</t>
  </si>
  <si>
    <t>1060003012</t>
  </si>
  <si>
    <t>2090</t>
  </si>
  <si>
    <t>Bellows Falls</t>
  </si>
  <si>
    <t>NH00112</t>
  </si>
  <si>
    <t>WEARE RESERVOIR DAM</t>
  </si>
  <si>
    <t>NH00114</t>
  </si>
  <si>
    <t>1.083</t>
  </si>
  <si>
    <t>198.4</t>
  </si>
  <si>
    <t>Weare Reservoir</t>
  </si>
  <si>
    <t>1070006001406</t>
  </si>
  <si>
    <t>1004</t>
  </si>
  <si>
    <t>1.19</t>
  </si>
  <si>
    <t>1070002034</t>
  </si>
  <si>
    <t>1028</t>
  </si>
  <si>
    <t>GOOSE POND DAM</t>
  </si>
  <si>
    <t>NH00118</t>
  </si>
  <si>
    <t>2.527</t>
  </si>
  <si>
    <t>251</t>
  </si>
  <si>
    <t>Goose Pond</t>
  </si>
  <si>
    <t>1080106001869</t>
  </si>
  <si>
    <t>WICKWAS LAKE DAM</t>
  </si>
  <si>
    <t>NH00124</t>
  </si>
  <si>
    <t>1.417</t>
  </si>
  <si>
    <t>153.6</t>
  </si>
  <si>
    <t>Wickwas Lake</t>
  </si>
  <si>
    <t>1070002002853</t>
  </si>
  <si>
    <t>LAKE KANASATKA DAM</t>
  </si>
  <si>
    <t>NH00125</t>
  </si>
  <si>
    <t>1.449</t>
  </si>
  <si>
    <t>156.4</t>
  </si>
  <si>
    <t>Lake Kanasatka</t>
  </si>
  <si>
    <t>1070002002827</t>
  </si>
  <si>
    <t>MENDUMS POND DAM</t>
  </si>
  <si>
    <t>NH00133</t>
  </si>
  <si>
    <t>1.071</t>
  </si>
  <si>
    <t>Mendums Pond</t>
  </si>
  <si>
    <t>1060003002357</t>
  </si>
  <si>
    <t>PAWTUCKAWAY LAKE/DOLLOF DAM</t>
  </si>
  <si>
    <t>NH00134</t>
  </si>
  <si>
    <t>3.171</t>
  </si>
  <si>
    <t>Pawtuckaway Pond</t>
  </si>
  <si>
    <t>1060003002420</t>
  </si>
  <si>
    <t>NEWFOUND LAKE DAM</t>
  </si>
  <si>
    <t>NH00137</t>
  </si>
  <si>
    <t>18.013</t>
  </si>
  <si>
    <t>179.2</t>
  </si>
  <si>
    <t>Newfound Lake</t>
  </si>
  <si>
    <t>1070001001208</t>
  </si>
  <si>
    <t>MASCOMA LAKE DAM</t>
  </si>
  <si>
    <t>NH00153</t>
  </si>
  <si>
    <t>4.675</t>
  </si>
  <si>
    <t>Mascoma Lake</t>
  </si>
  <si>
    <t>1080106005428</t>
  </si>
  <si>
    <t>1180</t>
  </si>
  <si>
    <t>1080104</t>
  </si>
  <si>
    <t>1.41</t>
  </si>
  <si>
    <t>1080104032</t>
  </si>
  <si>
    <t>1210</t>
  </si>
  <si>
    <t>Ayers Island</t>
  </si>
  <si>
    <t>NH00160</t>
  </si>
  <si>
    <t>Errol</t>
  </si>
  <si>
    <t>NH00161</t>
  </si>
  <si>
    <t>Eastman Falls</t>
  </si>
  <si>
    <t>NH00164</t>
  </si>
  <si>
    <t>Comerford</t>
  </si>
  <si>
    <t>NH00165</t>
  </si>
  <si>
    <t>McIndoes</t>
  </si>
  <si>
    <t>NH00166</t>
  </si>
  <si>
    <t>PLEASANT LAKE DAM</t>
  </si>
  <si>
    <t>NH00179</t>
  </si>
  <si>
    <t>1.938</t>
  </si>
  <si>
    <t>176.2</t>
  </si>
  <si>
    <t>Pleasant Lake</t>
  </si>
  <si>
    <t>1070006002402</t>
  </si>
  <si>
    <t>MURPHY DAM (FRANCIS LAKE)</t>
  </si>
  <si>
    <t>NH00185</t>
  </si>
  <si>
    <t>7.826</t>
  </si>
  <si>
    <t>420.3</t>
  </si>
  <si>
    <t>Lake Francis</t>
  </si>
  <si>
    <t>1080101000901</t>
  </si>
  <si>
    <t>1962</t>
  </si>
  <si>
    <t>1080101</t>
  </si>
  <si>
    <t>1.24</t>
  </si>
  <si>
    <t>1080101062</t>
  </si>
  <si>
    <t>2012</t>
  </si>
  <si>
    <t>FIRST CONNECTICUT LAKE DAM</t>
  </si>
  <si>
    <t>NH00186</t>
  </si>
  <si>
    <t>12.428</t>
  </si>
  <si>
    <t>499.3</t>
  </si>
  <si>
    <t>Connecticut Lakes</t>
  </si>
  <si>
    <t>1080101000895</t>
  </si>
  <si>
    <t>1965</t>
  </si>
  <si>
    <t>1080101067</t>
  </si>
  <si>
    <t>2015</t>
  </si>
  <si>
    <t>SECOND CONNECTICUT LAKE DAM</t>
  </si>
  <si>
    <t>NH00187</t>
  </si>
  <si>
    <t>4.46</t>
  </si>
  <si>
    <t>568.8</t>
  </si>
  <si>
    <t>Second Connecticut Lake</t>
  </si>
  <si>
    <t>1080101000891</t>
  </si>
  <si>
    <t>1968</t>
  </si>
  <si>
    <t>0.57</t>
  </si>
  <si>
    <t>1080101073</t>
  </si>
  <si>
    <t>2014</t>
  </si>
  <si>
    <t>WASHBURN CORNER DAM-BOG BROOK</t>
  </si>
  <si>
    <t>NH00189</t>
  </si>
  <si>
    <t>1.379</t>
  </si>
  <si>
    <t>Union Lake</t>
  </si>
  <si>
    <t>1060003002342</t>
  </si>
  <si>
    <t>JACKMAN RESERVOIR DAM</t>
  </si>
  <si>
    <t>NH00199</t>
  </si>
  <si>
    <t>1.956</t>
  </si>
  <si>
    <t>232.9</t>
  </si>
  <si>
    <t>Franklin Pierce Lake</t>
  </si>
  <si>
    <t>1070003001401</t>
  </si>
  <si>
    <t>1016</t>
  </si>
  <si>
    <t>0.95</t>
  </si>
  <si>
    <t>1070003013</t>
  </si>
  <si>
    <t>1040</t>
  </si>
  <si>
    <t>Lakeport</t>
  </si>
  <si>
    <t>NH00216</t>
  </si>
  <si>
    <t>LOVELL LAKE DAM</t>
  </si>
  <si>
    <t>NH00223</t>
  </si>
  <si>
    <t>2.241</t>
  </si>
  <si>
    <t>Lovell Lake</t>
  </si>
  <si>
    <t>1060003002143</t>
  </si>
  <si>
    <t>SWAINS LAKE DAM</t>
  </si>
  <si>
    <t>NH00232</t>
  </si>
  <si>
    <t>ASHUELOT POND DAM</t>
  </si>
  <si>
    <t>NH00237</t>
  </si>
  <si>
    <t>1.488</t>
  </si>
  <si>
    <t>440</t>
  </si>
  <si>
    <t>1080201001529</t>
  </si>
  <si>
    <t>Hooksett</t>
  </si>
  <si>
    <t>NH00239</t>
  </si>
  <si>
    <t>Powder Mill</t>
  </si>
  <si>
    <t>NH00248</t>
  </si>
  <si>
    <t>1.696</t>
  </si>
  <si>
    <t>206.4</t>
  </si>
  <si>
    <t>1070003003769</t>
  </si>
  <si>
    <t>1017</t>
  </si>
  <si>
    <t>1.33</t>
  </si>
  <si>
    <t>1070003018</t>
  </si>
  <si>
    <t>1041</t>
  </si>
  <si>
    <t>Wilder</t>
  </si>
  <si>
    <t>NH00259</t>
  </si>
  <si>
    <t>CRYSTAL LAKE DAM</t>
  </si>
  <si>
    <t>NH00269</t>
  </si>
  <si>
    <t>1.622</t>
  </si>
  <si>
    <t>Crystal Lake</t>
  </si>
  <si>
    <t>1080106001893</t>
  </si>
  <si>
    <t>DEERING RESERVOIR DAM</t>
  </si>
  <si>
    <t>NH00282</t>
  </si>
  <si>
    <t>1.306</t>
  </si>
  <si>
    <t>278.3</t>
  </si>
  <si>
    <t>Deering Reservoir</t>
  </si>
  <si>
    <t>1070006001698</t>
  </si>
  <si>
    <t>NORTHWOOD LAKE DAM</t>
  </si>
  <si>
    <t>NH00285</t>
  </si>
  <si>
    <t>2.643</t>
  </si>
  <si>
    <t>157.6</t>
  </si>
  <si>
    <t>Northwood Lake</t>
  </si>
  <si>
    <t>1070006002395</t>
  </si>
  <si>
    <t>NH00287</t>
  </si>
  <si>
    <t>3.923</t>
  </si>
  <si>
    <t>142.6</t>
  </si>
  <si>
    <t>1060002002150</t>
  </si>
  <si>
    <t>LAKE WAUKEWAN DAM</t>
  </si>
  <si>
    <t>NH00306</t>
  </si>
  <si>
    <t>3.754</t>
  </si>
  <si>
    <t>164.6</t>
  </si>
  <si>
    <t>Lake Waukewan</t>
  </si>
  <si>
    <t>1070002004087</t>
  </si>
  <si>
    <t>CRESCENT LAKE DAM</t>
  </si>
  <si>
    <t>NH00309</t>
  </si>
  <si>
    <t>SUNRISE LAKE DAM</t>
  </si>
  <si>
    <t>NH00310</t>
  </si>
  <si>
    <t>CONWAY LAKE DAM</t>
  </si>
  <si>
    <t>NH00318</t>
  </si>
  <si>
    <t>5.326</t>
  </si>
  <si>
    <t>133.2</t>
  </si>
  <si>
    <t>Conway Lake</t>
  </si>
  <si>
    <t>1060002002078</t>
  </si>
  <si>
    <t>MILTON THREE PONDS DAM</t>
  </si>
  <si>
    <t>NH00320</t>
  </si>
  <si>
    <t>4.211</t>
  </si>
  <si>
    <t>Milton Three Ponds</t>
  </si>
  <si>
    <t>1060003009072</t>
  </si>
  <si>
    <t>951</t>
  </si>
  <si>
    <t>1.8</t>
  </si>
  <si>
    <t>1060003008</t>
  </si>
  <si>
    <t>973</t>
  </si>
  <si>
    <t>OSSIPEE LAKE DAM</t>
  </si>
  <si>
    <t>NH00328</t>
  </si>
  <si>
    <t>16.285</t>
  </si>
  <si>
    <t>124.1</t>
  </si>
  <si>
    <t>Ossipee Lake</t>
  </si>
  <si>
    <t>1060002002179</t>
  </si>
  <si>
    <t>946</t>
  </si>
  <si>
    <t>1.93</t>
  </si>
  <si>
    <t>1060002040</t>
  </si>
  <si>
    <t>968</t>
  </si>
  <si>
    <t>NUBANUSIT LAKE DAM</t>
  </si>
  <si>
    <t>NH00339</t>
  </si>
  <si>
    <t>2.905</t>
  </si>
  <si>
    <t>419</t>
  </si>
  <si>
    <t>Nubanusit Lake</t>
  </si>
  <si>
    <t>1070003001440</t>
  </si>
  <si>
    <t>MERRYMEETING LAKE DAM</t>
  </si>
  <si>
    <t>NH00342</t>
  </si>
  <si>
    <t>4.99</t>
  </si>
  <si>
    <t>197.2</t>
  </si>
  <si>
    <t>Merrymeeting Lake</t>
  </si>
  <si>
    <t>1070002002865</t>
  </si>
  <si>
    <t>CANAL INLET STRUCTURE</t>
  </si>
  <si>
    <t>NH00349</t>
  </si>
  <si>
    <t>SPOFFORD LAKE DAM</t>
  </si>
  <si>
    <t>NH00356</t>
  </si>
  <si>
    <t>2.963</t>
  </si>
  <si>
    <t>218</t>
  </si>
  <si>
    <t>Spofford Lake</t>
  </si>
  <si>
    <t>1080107001032</t>
  </si>
  <si>
    <t>1153</t>
  </si>
  <si>
    <t>0.56</t>
  </si>
  <si>
    <t>1080104003</t>
  </si>
  <si>
    <t>1181</t>
  </si>
  <si>
    <t>PENACOOK LAKE DAM</t>
  </si>
  <si>
    <t>NH00360</t>
  </si>
  <si>
    <t>1.464</t>
  </si>
  <si>
    <t>122.5</t>
  </si>
  <si>
    <t>Penacook Lake</t>
  </si>
  <si>
    <t>1070006002383</t>
  </si>
  <si>
    <t>TURKEY POND DAM</t>
  </si>
  <si>
    <t>NH00361</t>
  </si>
  <si>
    <t>1.345</t>
  </si>
  <si>
    <t>99.1</t>
  </si>
  <si>
    <t>Little Turkey Pond</t>
  </si>
  <si>
    <t>1070006002403</t>
  </si>
  <si>
    <t>NH00362</t>
  </si>
  <si>
    <t>2.438</t>
  </si>
  <si>
    <t>245.4</t>
  </si>
  <si>
    <t>1070003001285</t>
  </si>
  <si>
    <t>BIG DAN HOLE POND DAM</t>
  </si>
  <si>
    <t>NH00376</t>
  </si>
  <si>
    <t>1.794</t>
  </si>
  <si>
    <t>252.1</t>
  </si>
  <si>
    <t>Dan Hole Pond</t>
  </si>
  <si>
    <t>1060002002258</t>
  </si>
  <si>
    <t>BAXTER LAKE MAIN DAM</t>
  </si>
  <si>
    <t>NH00394</t>
  </si>
  <si>
    <t>1.223</t>
  </si>
  <si>
    <t>Baxter Lake</t>
  </si>
  <si>
    <t>1060003002247</t>
  </si>
  <si>
    <t>STINSON LAKE DAM</t>
  </si>
  <si>
    <t>NH00399</t>
  </si>
  <si>
    <t>1.384</t>
  </si>
  <si>
    <t>397.2</t>
  </si>
  <si>
    <t>Stinson Lake</t>
  </si>
  <si>
    <t>1070001001139</t>
  </si>
  <si>
    <t>THORNDIKE POND DAM</t>
  </si>
  <si>
    <t>NH00408</t>
  </si>
  <si>
    <t>1.019</t>
  </si>
  <si>
    <t>353</t>
  </si>
  <si>
    <t>Thorndike Pond</t>
  </si>
  <si>
    <t>1070003001473</t>
  </si>
  <si>
    <t>WEBSTER LAKE DAM</t>
  </si>
  <si>
    <t>NH00410</t>
  </si>
  <si>
    <t>2.453</t>
  </si>
  <si>
    <t>121.9</t>
  </si>
  <si>
    <t>Webster Lake</t>
  </si>
  <si>
    <t>1070001001269</t>
  </si>
  <si>
    <t>Moore</t>
  </si>
  <si>
    <t>Samuel C. Moore Station Dam</t>
  </si>
  <si>
    <t>NH00414</t>
  </si>
  <si>
    <t>12.822</t>
  </si>
  <si>
    <t>Moore Reservoir</t>
  </si>
  <si>
    <t>1080103000712</t>
  </si>
  <si>
    <t>1050</t>
  </si>
  <si>
    <t>2.47</t>
  </si>
  <si>
    <t>1080101019</t>
  </si>
  <si>
    <t>1077</t>
  </si>
  <si>
    <t>POWWOW POND(TRICKLING FALL RV)</t>
  </si>
  <si>
    <t>NH00440</t>
  </si>
  <si>
    <t>WHITE OAK POND DAM</t>
  </si>
  <si>
    <t>NH00463</t>
  </si>
  <si>
    <t>1.193</t>
  </si>
  <si>
    <t>178.6</t>
  </si>
  <si>
    <t>White Oak Pond</t>
  </si>
  <si>
    <t>1070001001186</t>
  </si>
  <si>
    <t>Avery</t>
  </si>
  <si>
    <t>NH00465</t>
  </si>
  <si>
    <t>1.817</t>
  </si>
  <si>
    <t>150.3</t>
  </si>
  <si>
    <t>Opechee Bay</t>
  </si>
  <si>
    <t>1070002004218</t>
  </si>
  <si>
    <t>BIG ISLAND POND OUTLET DAM</t>
  </si>
  <si>
    <t>NH00470</t>
  </si>
  <si>
    <t>2.151</t>
  </si>
  <si>
    <t>62.5</t>
  </si>
  <si>
    <t>Big Island Pond</t>
  </si>
  <si>
    <t>1070006001518</t>
  </si>
  <si>
    <t>BELLAMY RESERVOIR DAM</t>
  </si>
  <si>
    <t>NH00471</t>
  </si>
  <si>
    <t>LAKE TARLETON DAM</t>
  </si>
  <si>
    <t>NH00556</t>
  </si>
  <si>
    <t>1.353</t>
  </si>
  <si>
    <t>400.8</t>
  </si>
  <si>
    <t>Lake Tarleton</t>
  </si>
  <si>
    <t>1080104002174</t>
  </si>
  <si>
    <t>BLAISDELL LAKE DAM</t>
  </si>
  <si>
    <t>NH00563</t>
  </si>
  <si>
    <t>BACK LAKE DAM</t>
  </si>
  <si>
    <t>NH00584</t>
  </si>
  <si>
    <t>1.406</t>
  </si>
  <si>
    <t>480.1</t>
  </si>
  <si>
    <t>Back Lake</t>
  </si>
  <si>
    <t>1080101000900</t>
  </si>
  <si>
    <t>AKERS POND DAM</t>
  </si>
  <si>
    <t>NH00589</t>
  </si>
  <si>
    <t>1.118</t>
  </si>
  <si>
    <t>Akers Pond</t>
  </si>
  <si>
    <t>1040001000721</t>
  </si>
  <si>
    <t>Pontook</t>
  </si>
  <si>
    <t>Pontook Reservoir Dam</t>
  </si>
  <si>
    <t>NH00601</t>
  </si>
  <si>
    <t>CANAAN STREET LAKE DAM</t>
  </si>
  <si>
    <t>NH00922</t>
  </si>
  <si>
    <t>1.177</t>
  </si>
  <si>
    <t>349</t>
  </si>
  <si>
    <t>Canaan Street Lake</t>
  </si>
  <si>
    <t>1080106001874</t>
  </si>
  <si>
    <t>FIRST CONN LAKE SOUTH BAY DIKE</t>
  </si>
  <si>
    <t>NH01012</t>
  </si>
  <si>
    <t>SUGAR RIVER DAM</t>
  </si>
  <si>
    <t>NH01016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</si>
</sst>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86"/>
  <sheetViews>
    <sheetView tabSelected="1" topLeftCell="A60" workbookViewId="0">
      <selection activeCell="A86" sqref="A86:XFD86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B3" s="2" t="s">
        <v>132</v>
      </c>
      <c r="C3" s="2" t="s">
        <v>133</v>
      </c>
      <c r="D3" s="2">
        <v>1943</v>
      </c>
      <c r="E3" s="2">
        <f t="shared" ref="E3:E5" si="0">2015-D3</f>
        <v>72</v>
      </c>
      <c r="F3" s="2">
        <v>112</v>
      </c>
      <c r="G3" s="2">
        <v>116</v>
      </c>
      <c r="H3" s="2">
        <v>205000</v>
      </c>
      <c r="I3" s="2">
        <v>222000</v>
      </c>
      <c r="J3" s="2">
        <v>3000</v>
      </c>
      <c r="K3" s="2">
        <v>222000</v>
      </c>
      <c r="L3" s="2">
        <f t="shared" ref="L3:L66" si="1">K3*43559.9</f>
        <v>9670297800</v>
      </c>
      <c r="M3" s="2">
        <v>440</v>
      </c>
      <c r="N3" s="2">
        <f t="shared" ref="N3:N66" si="2">M3*43560</f>
        <v>19166400</v>
      </c>
      <c r="O3" s="2">
        <f t="shared" ref="O3:O66" si="3">M3*0.0015625</f>
        <v>0.6875</v>
      </c>
      <c r="P3" s="2">
        <f t="shared" ref="P3:P66" si="4">M3*4046.86</f>
        <v>1780618.4000000001</v>
      </c>
      <c r="Q3" s="2">
        <f t="shared" ref="Q3:Q66" si="5">M3*0.00404686</f>
        <v>1.7806184</v>
      </c>
      <c r="R3" s="2">
        <v>1000</v>
      </c>
      <c r="S3" s="2">
        <f t="shared" ref="S3:S66" si="6">R3*2.58999</f>
        <v>2589.9899999999998</v>
      </c>
      <c r="T3" s="2">
        <f t="shared" ref="T3:T66" si="7">R3*640</f>
        <v>640000</v>
      </c>
      <c r="U3" s="2">
        <f t="shared" ref="U3:U66" si="8">R3*27880000</f>
        <v>27880000000</v>
      </c>
      <c r="W3" s="2">
        <f t="shared" ref="W3:W66" si="9">V3*0.0003048</f>
        <v>0</v>
      </c>
      <c r="X3" s="2">
        <f t="shared" ref="X3:X66" si="10">V3*0.000189394</f>
        <v>0</v>
      </c>
      <c r="Y3" s="2">
        <f t="shared" ref="Y3:Y66" si="11">X3/(2*(SQRT(3.1416*O3)))</f>
        <v>0</v>
      </c>
      <c r="Z3" s="2">
        <f t="shared" ref="Z3:Z66" si="12">L3/N3</f>
        <v>504.54429626846985</v>
      </c>
      <c r="AA3" s="2">
        <f t="shared" ref="AA3:AA66" si="13">W3/AK3</f>
        <v>0</v>
      </c>
      <c r="AB3" s="2">
        <f t="shared" ref="AB3:AB66" si="14">3*Z3/AC3</f>
        <v>13.514579364334013</v>
      </c>
      <c r="AC3" s="2">
        <v>112</v>
      </c>
      <c r="AD3" s="2">
        <f t="shared" ref="AD3:AD66" si="15">Z3/AC3</f>
        <v>4.5048597881113377</v>
      </c>
      <c r="AE3" s="2" t="s">
        <v>134</v>
      </c>
      <c r="AF3" s="2">
        <f t="shared" ref="AF3:AF66" si="16">T3/M3</f>
        <v>1454.5454545454545</v>
      </c>
      <c r="AG3" s="2">
        <f t="shared" ref="AG3:AG66" si="17">50*Z3*SQRT(3.1416)*(SQRT(N3))^-1</f>
        <v>10.213497234549628</v>
      </c>
      <c r="AH3" s="2">
        <f t="shared" ref="AH3:AH66" si="18">P3/AJ3</f>
        <v>0.48119099350347527</v>
      </c>
      <c r="AI3" s="2">
        <f t="shared" ref="AI3:AI66" si="19">J3*43559.9</f>
        <v>130679700</v>
      </c>
      <c r="AJ3" s="2">
        <f t="shared" ref="AJ3:AJ66" si="20">J3*1233.48</f>
        <v>3700440</v>
      </c>
      <c r="AK3" s="2">
        <f t="shared" ref="AK3:AK66" si="21">AJ3/10^6</f>
        <v>3.70044</v>
      </c>
      <c r="AL3" s="2" t="s">
        <v>134</v>
      </c>
      <c r="AM3" s="2" t="s">
        <v>134</v>
      </c>
      <c r="AN3" s="2" t="s">
        <v>134</v>
      </c>
      <c r="AO3" s="2" t="s">
        <v>134</v>
      </c>
      <c r="AP3" s="2" t="s">
        <v>134</v>
      </c>
      <c r="AQ3" s="2" t="s">
        <v>134</v>
      </c>
      <c r="AR3" s="2" t="s">
        <v>134</v>
      </c>
      <c r="AS3" s="2">
        <v>0</v>
      </c>
      <c r="AT3" s="2" t="s">
        <v>134</v>
      </c>
      <c r="AU3" s="2" t="s">
        <v>134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135</v>
      </c>
    </row>
    <row r="4" spans="1:99" s="2" customFormat="1" x14ac:dyDescent="0.25">
      <c r="A4" s="2" t="s">
        <v>136</v>
      </c>
      <c r="B4" s="2" t="s">
        <v>137</v>
      </c>
      <c r="C4" s="2" t="s">
        <v>138</v>
      </c>
      <c r="D4" s="2">
        <v>1941</v>
      </c>
      <c r="E4" s="2">
        <f t="shared" si="0"/>
        <v>74</v>
      </c>
      <c r="F4" s="2">
        <v>77</v>
      </c>
      <c r="G4" s="2">
        <v>83</v>
      </c>
      <c r="H4" s="2">
        <v>50000</v>
      </c>
      <c r="I4" s="2">
        <v>44000</v>
      </c>
      <c r="J4" s="2">
        <v>1320</v>
      </c>
      <c r="K4" s="2">
        <v>44000</v>
      </c>
      <c r="L4" s="2">
        <f t="shared" si="1"/>
        <v>1916635600</v>
      </c>
      <c r="M4" s="2">
        <v>260</v>
      </c>
      <c r="N4" s="2">
        <f t="shared" si="2"/>
        <v>11325600</v>
      </c>
      <c r="O4" s="2">
        <f t="shared" si="3"/>
        <v>0.40625</v>
      </c>
      <c r="P4" s="2">
        <f t="shared" si="4"/>
        <v>1052183.6000000001</v>
      </c>
      <c r="Q4" s="2">
        <f t="shared" si="5"/>
        <v>1.0521836</v>
      </c>
      <c r="R4" s="2">
        <v>100</v>
      </c>
      <c r="S4" s="2">
        <f t="shared" si="6"/>
        <v>258.99899999999997</v>
      </c>
      <c r="T4" s="2">
        <f t="shared" si="7"/>
        <v>64000</v>
      </c>
      <c r="U4" s="2">
        <f t="shared" si="8"/>
        <v>2788000000</v>
      </c>
      <c r="V4" s="2">
        <v>20612.070144000001</v>
      </c>
      <c r="W4" s="2">
        <f t="shared" si="9"/>
        <v>6.2825589798912</v>
      </c>
      <c r="X4" s="2">
        <f t="shared" si="10"/>
        <v>3.9038024128527362</v>
      </c>
      <c r="Y4" s="2">
        <f t="shared" si="11"/>
        <v>1.7277690948306652</v>
      </c>
      <c r="Z4" s="2">
        <f t="shared" si="12"/>
        <v>169.23038073038074</v>
      </c>
      <c r="AA4" s="2">
        <f t="shared" si="13"/>
        <v>3.8586068511086147</v>
      </c>
      <c r="AB4" s="2">
        <f t="shared" si="14"/>
        <v>6.5933914570278214</v>
      </c>
      <c r="AC4" s="2">
        <v>77</v>
      </c>
      <c r="AD4" s="2">
        <f t="shared" si="15"/>
        <v>2.197797152342607</v>
      </c>
      <c r="AE4" s="2">
        <v>271.92200000000003</v>
      </c>
      <c r="AF4" s="2">
        <f t="shared" si="16"/>
        <v>246.15384615384616</v>
      </c>
      <c r="AG4" s="2">
        <f t="shared" si="17"/>
        <v>4.4564924023302046</v>
      </c>
      <c r="AH4" s="2">
        <f t="shared" si="18"/>
        <v>0.64622757391995644</v>
      </c>
      <c r="AI4" s="2">
        <f t="shared" si="19"/>
        <v>57499068</v>
      </c>
      <c r="AJ4" s="2">
        <f t="shared" si="20"/>
        <v>1628193.6</v>
      </c>
      <c r="AK4" s="2">
        <f t="shared" si="21"/>
        <v>1.6281936000000001</v>
      </c>
      <c r="AL4" s="2" t="s">
        <v>139</v>
      </c>
      <c r="AM4" s="2" t="s">
        <v>140</v>
      </c>
      <c r="AN4" s="2" t="s">
        <v>134</v>
      </c>
      <c r="AO4" s="2" t="s">
        <v>141</v>
      </c>
      <c r="AP4" s="2" t="s">
        <v>142</v>
      </c>
      <c r="AQ4" s="2" t="s">
        <v>143</v>
      </c>
      <c r="AR4" s="2" t="s">
        <v>144</v>
      </c>
      <c r="AS4" s="2">
        <v>1</v>
      </c>
      <c r="AT4" s="2" t="s">
        <v>145</v>
      </c>
      <c r="AU4" s="2" t="s">
        <v>146</v>
      </c>
      <c r="AV4" s="2">
        <v>8</v>
      </c>
      <c r="AW4" s="5">
        <v>37</v>
      </c>
      <c r="AX4" s="5">
        <v>61</v>
      </c>
      <c r="AY4" s="5">
        <v>1</v>
      </c>
      <c r="AZ4" s="5">
        <v>2.1</v>
      </c>
      <c r="BA4" s="5">
        <v>4.5999999999999996</v>
      </c>
      <c r="BB4" s="5">
        <v>0.6</v>
      </c>
      <c r="BC4" s="5">
        <v>2.1</v>
      </c>
      <c r="BD4" s="5">
        <v>1.2</v>
      </c>
      <c r="BE4" s="5">
        <v>1.8</v>
      </c>
      <c r="BF4" s="5">
        <v>39.700000000000003</v>
      </c>
      <c r="BG4" s="5">
        <v>21.1</v>
      </c>
      <c r="BH4" s="5">
        <v>20.6</v>
      </c>
      <c r="BI4" s="2">
        <v>0</v>
      </c>
      <c r="BJ4" s="2">
        <v>0</v>
      </c>
      <c r="BK4" s="5">
        <v>1</v>
      </c>
      <c r="BL4" s="5">
        <v>4.7</v>
      </c>
      <c r="BM4" s="2">
        <v>0</v>
      </c>
      <c r="BN4" s="5">
        <v>0.4</v>
      </c>
      <c r="BO4" s="5">
        <v>36031</v>
      </c>
      <c r="BP4" s="5">
        <v>3212</v>
      </c>
      <c r="BQ4" s="5">
        <v>97</v>
      </c>
      <c r="BR4" s="5">
        <v>9</v>
      </c>
      <c r="BS4" s="5">
        <v>0.19</v>
      </c>
      <c r="BT4" s="5">
        <v>0.02</v>
      </c>
      <c r="BU4" s="5">
        <v>55177</v>
      </c>
      <c r="BV4" s="5">
        <v>148</v>
      </c>
      <c r="BW4" s="5">
        <v>0.28999999999999998</v>
      </c>
      <c r="BX4" s="5">
        <v>217795</v>
      </c>
      <c r="BY4" s="5">
        <v>8817</v>
      </c>
      <c r="BZ4" s="5">
        <v>584</v>
      </c>
      <c r="CA4" s="5">
        <v>24</v>
      </c>
      <c r="CB4" s="5">
        <v>0.89</v>
      </c>
      <c r="CC4" s="5">
        <v>0.04</v>
      </c>
      <c r="CD4" s="5">
        <v>24</v>
      </c>
      <c r="CE4" s="5">
        <v>52</v>
      </c>
      <c r="CF4" s="5">
        <v>3</v>
      </c>
      <c r="CG4" s="5">
        <v>2</v>
      </c>
      <c r="CH4" s="5">
        <v>46</v>
      </c>
      <c r="CI4" s="5">
        <v>23</v>
      </c>
      <c r="CJ4" s="5">
        <v>38</v>
      </c>
      <c r="CK4" s="2">
        <v>0</v>
      </c>
      <c r="CL4" s="5">
        <v>1</v>
      </c>
      <c r="CM4" s="2">
        <v>0</v>
      </c>
      <c r="CN4" s="2">
        <v>0</v>
      </c>
      <c r="CO4" s="2">
        <v>0</v>
      </c>
      <c r="CP4" s="2">
        <v>0</v>
      </c>
      <c r="CQ4" s="5">
        <v>3</v>
      </c>
      <c r="CR4" s="5">
        <v>7</v>
      </c>
      <c r="CS4" s="5">
        <v>0.86533000000000004</v>
      </c>
      <c r="CT4" s="5">
        <v>0.68249000000000004</v>
      </c>
      <c r="CU4" s="2" t="s">
        <v>135</v>
      </c>
    </row>
    <row r="5" spans="1:99" s="2" customFormat="1" x14ac:dyDescent="0.25">
      <c r="A5" s="2" t="s">
        <v>147</v>
      </c>
      <c r="C5" s="2" t="s">
        <v>148</v>
      </c>
      <c r="D5" s="2">
        <v>1923</v>
      </c>
      <c r="E5" s="2">
        <f t="shared" si="0"/>
        <v>92</v>
      </c>
      <c r="F5" s="2">
        <v>0</v>
      </c>
      <c r="G5" s="2">
        <v>16</v>
      </c>
      <c r="H5" s="2">
        <v>0</v>
      </c>
      <c r="I5" s="2">
        <v>4670</v>
      </c>
      <c r="J5" s="2">
        <v>1120</v>
      </c>
      <c r="K5" s="2">
        <v>4670</v>
      </c>
      <c r="L5" s="2">
        <f t="shared" si="1"/>
        <v>203424733</v>
      </c>
      <c r="M5" s="2">
        <v>500</v>
      </c>
      <c r="N5" s="2">
        <f t="shared" si="2"/>
        <v>21780000</v>
      </c>
      <c r="O5" s="2">
        <f t="shared" si="3"/>
        <v>0.78125</v>
      </c>
      <c r="P5" s="2">
        <f t="shared" si="4"/>
        <v>2023430</v>
      </c>
      <c r="Q5" s="2">
        <f t="shared" si="5"/>
        <v>2.0234300000000003</v>
      </c>
      <c r="R5" s="2">
        <v>37</v>
      </c>
      <c r="S5" s="2">
        <f t="shared" si="6"/>
        <v>95.829629999999995</v>
      </c>
      <c r="T5" s="2">
        <f t="shared" si="7"/>
        <v>23680</v>
      </c>
      <c r="U5" s="2">
        <f t="shared" si="8"/>
        <v>1031560000</v>
      </c>
      <c r="W5" s="2">
        <f t="shared" si="9"/>
        <v>0</v>
      </c>
      <c r="X5" s="2">
        <f t="shared" si="10"/>
        <v>0</v>
      </c>
      <c r="Y5" s="2">
        <f t="shared" si="11"/>
        <v>0</v>
      </c>
      <c r="Z5" s="2">
        <f t="shared" si="12"/>
        <v>9.339978558310376</v>
      </c>
      <c r="AA5" s="2">
        <f t="shared" si="13"/>
        <v>0</v>
      </c>
      <c r="AB5" s="2" t="e">
        <f t="shared" si="14"/>
        <v>#DIV/0!</v>
      </c>
      <c r="AC5" s="2">
        <v>0</v>
      </c>
      <c r="AD5" s="2" t="e">
        <f t="shared" si="15"/>
        <v>#DIV/0!</v>
      </c>
      <c r="AE5" s="2" t="s">
        <v>134</v>
      </c>
      <c r="AF5" s="2">
        <f t="shared" si="16"/>
        <v>47.36</v>
      </c>
      <c r="AG5" s="2">
        <f t="shared" si="17"/>
        <v>0.17736274024425633</v>
      </c>
      <c r="AH5" s="2">
        <f t="shared" si="18"/>
        <v>1.4646641441867143</v>
      </c>
      <c r="AI5" s="2">
        <f t="shared" si="19"/>
        <v>48787088</v>
      </c>
      <c r="AJ5" s="2">
        <f t="shared" si="20"/>
        <v>1381497.6</v>
      </c>
      <c r="AK5" s="2">
        <f t="shared" si="21"/>
        <v>1.3814976000000001</v>
      </c>
      <c r="AL5" s="2" t="s">
        <v>134</v>
      </c>
      <c r="AM5" s="2" t="s">
        <v>134</v>
      </c>
      <c r="AN5" s="2" t="s">
        <v>134</v>
      </c>
      <c r="AO5" s="2" t="s">
        <v>134</v>
      </c>
      <c r="AP5" s="2" t="s">
        <v>134</v>
      </c>
      <c r="AQ5" s="2" t="s">
        <v>134</v>
      </c>
      <c r="AR5" s="2" t="s">
        <v>134</v>
      </c>
      <c r="AS5" s="2">
        <v>0</v>
      </c>
      <c r="AT5" s="2" t="s">
        <v>134</v>
      </c>
      <c r="AU5" s="2" t="s">
        <v>134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135</v>
      </c>
    </row>
    <row r="6" spans="1:99" s="2" customFormat="1" x14ac:dyDescent="0.25">
      <c r="A6" s="2" t="s">
        <v>149</v>
      </c>
      <c r="C6" s="2" t="s">
        <v>150</v>
      </c>
      <c r="F6" s="2">
        <v>0</v>
      </c>
      <c r="G6" s="2">
        <v>16</v>
      </c>
      <c r="H6" s="2">
        <v>3363</v>
      </c>
      <c r="I6" s="2">
        <v>7700</v>
      </c>
      <c r="J6" s="2">
        <v>4500</v>
      </c>
      <c r="K6" s="2">
        <v>7700</v>
      </c>
      <c r="L6" s="2">
        <f t="shared" si="1"/>
        <v>335411230</v>
      </c>
      <c r="M6" s="2">
        <v>700</v>
      </c>
      <c r="N6" s="2">
        <f t="shared" si="2"/>
        <v>30492000</v>
      </c>
      <c r="O6" s="2">
        <f t="shared" si="3"/>
        <v>1.09375</v>
      </c>
      <c r="P6" s="2">
        <f t="shared" si="4"/>
        <v>2832802</v>
      </c>
      <c r="Q6" s="2">
        <f t="shared" si="5"/>
        <v>2.832802</v>
      </c>
      <c r="R6" s="2">
        <v>54.8</v>
      </c>
      <c r="S6" s="2">
        <f t="shared" si="6"/>
        <v>141.93145199999998</v>
      </c>
      <c r="T6" s="2">
        <f t="shared" si="7"/>
        <v>35072</v>
      </c>
      <c r="U6" s="2">
        <f t="shared" si="8"/>
        <v>1527824000</v>
      </c>
      <c r="V6" s="2">
        <v>24816.891768000001</v>
      </c>
      <c r="W6" s="2">
        <f t="shared" si="9"/>
        <v>7.5641886108863998</v>
      </c>
      <c r="X6" s="2">
        <f t="shared" si="10"/>
        <v>4.7001703995085924</v>
      </c>
      <c r="Y6" s="2">
        <f t="shared" si="11"/>
        <v>1.2677952791778113</v>
      </c>
      <c r="Z6" s="2">
        <f t="shared" si="12"/>
        <v>10.999974747474747</v>
      </c>
      <c r="AA6" s="2">
        <f t="shared" si="13"/>
        <v>1.3627548094976814</v>
      </c>
      <c r="AB6" s="2" t="e">
        <f t="shared" si="14"/>
        <v>#DIV/0!</v>
      </c>
      <c r="AC6" s="2">
        <v>0</v>
      </c>
      <c r="AD6" s="2" t="e">
        <f t="shared" si="15"/>
        <v>#DIV/0!</v>
      </c>
      <c r="AE6" s="2" t="s">
        <v>134</v>
      </c>
      <c r="AF6" s="2">
        <f t="shared" si="16"/>
        <v>50.10285714285714</v>
      </c>
      <c r="AG6" s="2">
        <f t="shared" si="17"/>
        <v>0.17654043040954617</v>
      </c>
      <c r="AH6" s="2">
        <f t="shared" si="18"/>
        <v>0.51035408401883742</v>
      </c>
      <c r="AI6" s="2">
        <f t="shared" si="19"/>
        <v>196019550</v>
      </c>
      <c r="AJ6" s="2">
        <f t="shared" si="20"/>
        <v>5550660</v>
      </c>
      <c r="AK6" s="2">
        <f t="shared" si="21"/>
        <v>5.5506599999999997</v>
      </c>
      <c r="AL6" s="2" t="s">
        <v>151</v>
      </c>
      <c r="AM6" s="2" t="s">
        <v>152</v>
      </c>
      <c r="AN6" s="2" t="s">
        <v>134</v>
      </c>
      <c r="AO6" s="2" t="s">
        <v>153</v>
      </c>
      <c r="AP6" s="2" t="s">
        <v>134</v>
      </c>
      <c r="AQ6" s="2" t="s">
        <v>134</v>
      </c>
      <c r="AR6" s="2" t="s">
        <v>134</v>
      </c>
      <c r="AS6" s="2">
        <v>0</v>
      </c>
      <c r="AT6" s="2" t="s">
        <v>134</v>
      </c>
      <c r="AU6" s="2" t="s">
        <v>134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135</v>
      </c>
    </row>
    <row r="7" spans="1:99" s="2" customFormat="1" x14ac:dyDescent="0.25">
      <c r="A7" s="2" t="s">
        <v>154</v>
      </c>
      <c r="B7" s="2" t="s">
        <v>155</v>
      </c>
      <c r="C7" s="2" t="s">
        <v>156</v>
      </c>
      <c r="D7" s="2">
        <v>1905</v>
      </c>
      <c r="E7" s="2">
        <f t="shared" ref="E7:E21" si="22">2015-D7</f>
        <v>110</v>
      </c>
      <c r="F7" s="2">
        <v>0</v>
      </c>
      <c r="G7" s="2">
        <v>18</v>
      </c>
      <c r="H7" s="2">
        <v>47000</v>
      </c>
      <c r="I7" s="2">
        <v>4940</v>
      </c>
      <c r="J7" s="2">
        <v>4940</v>
      </c>
      <c r="K7" s="2">
        <v>4940</v>
      </c>
      <c r="L7" s="2">
        <f t="shared" si="1"/>
        <v>215185906</v>
      </c>
      <c r="M7" s="2">
        <v>290</v>
      </c>
      <c r="N7" s="2">
        <f t="shared" si="2"/>
        <v>12632400</v>
      </c>
      <c r="O7" s="2">
        <f t="shared" si="3"/>
        <v>0.453125</v>
      </c>
      <c r="P7" s="2">
        <f t="shared" si="4"/>
        <v>1173589.4000000001</v>
      </c>
      <c r="Q7" s="2">
        <f t="shared" si="5"/>
        <v>1.1735894</v>
      </c>
      <c r="R7" s="2">
        <v>2215</v>
      </c>
      <c r="S7" s="2">
        <f t="shared" si="6"/>
        <v>5736.8278499999997</v>
      </c>
      <c r="T7" s="2">
        <f t="shared" si="7"/>
        <v>1417600</v>
      </c>
      <c r="U7" s="2">
        <f t="shared" si="8"/>
        <v>61754200000</v>
      </c>
      <c r="W7" s="2">
        <f t="shared" si="9"/>
        <v>0</v>
      </c>
      <c r="X7" s="2">
        <f t="shared" si="10"/>
        <v>0</v>
      </c>
      <c r="Y7" s="2">
        <f t="shared" si="11"/>
        <v>0</v>
      </c>
      <c r="Z7" s="2">
        <f t="shared" si="12"/>
        <v>17.034443652829232</v>
      </c>
      <c r="AA7" s="2">
        <f t="shared" si="13"/>
        <v>0</v>
      </c>
      <c r="AB7" s="2" t="e">
        <f t="shared" si="14"/>
        <v>#DIV/0!</v>
      </c>
      <c r="AC7" s="2">
        <v>0</v>
      </c>
      <c r="AD7" s="2" t="e">
        <f t="shared" si="15"/>
        <v>#DIV/0!</v>
      </c>
      <c r="AE7" s="2" t="s">
        <v>134</v>
      </c>
      <c r="AF7" s="2">
        <f t="shared" si="16"/>
        <v>4888.2758620689656</v>
      </c>
      <c r="AG7" s="2">
        <f t="shared" si="17"/>
        <v>0.42474714462774993</v>
      </c>
      <c r="AH7" s="2">
        <f t="shared" si="18"/>
        <v>0.19260037005337852</v>
      </c>
      <c r="AI7" s="2">
        <f t="shared" si="19"/>
        <v>215185906</v>
      </c>
      <c r="AJ7" s="2">
        <f t="shared" si="20"/>
        <v>6093391.2000000002</v>
      </c>
      <c r="AK7" s="2">
        <f t="shared" si="21"/>
        <v>6.0933912000000001</v>
      </c>
      <c r="AL7" s="2" t="s">
        <v>134</v>
      </c>
      <c r="AM7" s="2" t="s">
        <v>134</v>
      </c>
      <c r="AN7" s="2" t="s">
        <v>134</v>
      </c>
      <c r="AO7" s="2" t="s">
        <v>134</v>
      </c>
      <c r="AP7" s="2" t="s">
        <v>134</v>
      </c>
      <c r="AQ7" s="2" t="s">
        <v>134</v>
      </c>
      <c r="AR7" s="2" t="s">
        <v>134</v>
      </c>
      <c r="AS7" s="2">
        <v>0</v>
      </c>
      <c r="AT7" s="2" t="s">
        <v>134</v>
      </c>
      <c r="AU7" s="2" t="s">
        <v>134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135</v>
      </c>
    </row>
    <row r="8" spans="1:99" s="2" customFormat="1" x14ac:dyDescent="0.25">
      <c r="A8" s="2" t="s">
        <v>157</v>
      </c>
      <c r="B8" s="2" t="s">
        <v>158</v>
      </c>
      <c r="C8" s="2" t="s">
        <v>159</v>
      </c>
      <c r="D8" s="2">
        <v>1910</v>
      </c>
      <c r="E8" s="2">
        <f t="shared" si="22"/>
        <v>105</v>
      </c>
      <c r="F8" s="2">
        <v>0</v>
      </c>
      <c r="G8" s="2">
        <v>11</v>
      </c>
      <c r="H8" s="2">
        <v>2400</v>
      </c>
      <c r="I8" s="2">
        <v>33280</v>
      </c>
      <c r="J8" s="2">
        <v>20800</v>
      </c>
      <c r="K8" s="2">
        <v>33280</v>
      </c>
      <c r="L8" s="2">
        <f t="shared" si="1"/>
        <v>1449673472</v>
      </c>
      <c r="M8" s="2">
        <v>4213.8875208999998</v>
      </c>
      <c r="N8" s="2">
        <f t="shared" si="2"/>
        <v>183556940.410404</v>
      </c>
      <c r="O8" s="2">
        <f t="shared" si="3"/>
        <v>6.5841992514062504</v>
      </c>
      <c r="P8" s="2">
        <f t="shared" si="4"/>
        <v>17053012.852829374</v>
      </c>
      <c r="Q8" s="2">
        <f t="shared" si="5"/>
        <v>17.053012852829376</v>
      </c>
      <c r="R8" s="2">
        <v>428</v>
      </c>
      <c r="S8" s="2">
        <f t="shared" si="6"/>
        <v>1108.5157199999999</v>
      </c>
      <c r="T8" s="2">
        <f t="shared" si="7"/>
        <v>273920</v>
      </c>
      <c r="U8" s="2">
        <f t="shared" si="8"/>
        <v>11932640000</v>
      </c>
      <c r="V8" s="2">
        <v>161299.68914</v>
      </c>
      <c r="W8" s="2">
        <f t="shared" si="9"/>
        <v>49.164145249872</v>
      </c>
      <c r="X8" s="2">
        <f t="shared" si="10"/>
        <v>30.549193324981161</v>
      </c>
      <c r="Y8" s="2">
        <f t="shared" si="11"/>
        <v>3.3584804496401217</v>
      </c>
      <c r="Z8" s="2">
        <f t="shared" si="12"/>
        <v>7.897677248045003</v>
      </c>
      <c r="AA8" s="2">
        <f t="shared" si="13"/>
        <v>1.9162538746641773</v>
      </c>
      <c r="AB8" s="2" t="e">
        <f t="shared" si="14"/>
        <v>#DIV/0!</v>
      </c>
      <c r="AC8" s="2">
        <v>0</v>
      </c>
      <c r="AD8" s="2" t="e">
        <f t="shared" si="15"/>
        <v>#DIV/0!</v>
      </c>
      <c r="AE8" s="2">
        <v>52.8352</v>
      </c>
      <c r="AF8" s="2">
        <f t="shared" si="16"/>
        <v>65.00410811665337</v>
      </c>
      <c r="AG8" s="2">
        <f t="shared" si="17"/>
        <v>5.1660597515663355E-2</v>
      </c>
      <c r="AH8" s="2">
        <f t="shared" si="18"/>
        <v>0.66466938025363875</v>
      </c>
      <c r="AI8" s="2">
        <f t="shared" si="19"/>
        <v>906045920</v>
      </c>
      <c r="AJ8" s="2">
        <f t="shared" si="20"/>
        <v>25656384</v>
      </c>
      <c r="AK8" s="2">
        <f t="shared" si="21"/>
        <v>25.656383999999999</v>
      </c>
      <c r="AL8" s="2" t="s">
        <v>160</v>
      </c>
      <c r="AM8" s="2" t="s">
        <v>161</v>
      </c>
      <c r="AN8" s="2" t="s">
        <v>162</v>
      </c>
      <c r="AO8" s="2" t="s">
        <v>163</v>
      </c>
      <c r="AP8" s="2" t="s">
        <v>164</v>
      </c>
      <c r="AQ8" s="2" t="s">
        <v>165</v>
      </c>
      <c r="AR8" s="2" t="s">
        <v>166</v>
      </c>
      <c r="AS8" s="2">
        <v>1</v>
      </c>
      <c r="AT8" s="2" t="s">
        <v>167</v>
      </c>
      <c r="AU8" s="2" t="s">
        <v>168</v>
      </c>
      <c r="AV8" s="2">
        <v>8</v>
      </c>
      <c r="AW8" s="5">
        <v>42</v>
      </c>
      <c r="AX8" s="5">
        <v>55</v>
      </c>
      <c r="AY8" s="5">
        <v>2</v>
      </c>
      <c r="AZ8" s="5">
        <v>21</v>
      </c>
      <c r="BA8" s="5">
        <v>3.3</v>
      </c>
      <c r="BB8" s="5">
        <v>0.7</v>
      </c>
      <c r="BC8" s="5">
        <v>2.1</v>
      </c>
      <c r="BD8" s="5">
        <v>0.3</v>
      </c>
      <c r="BE8" s="5">
        <v>1.7</v>
      </c>
      <c r="BF8" s="5">
        <v>23.3</v>
      </c>
      <c r="BG8" s="5">
        <v>15.4</v>
      </c>
      <c r="BH8" s="5">
        <v>25.9</v>
      </c>
      <c r="BI8" s="2">
        <v>0</v>
      </c>
      <c r="BJ8" s="2">
        <v>0</v>
      </c>
      <c r="BK8" s="5">
        <v>0.9</v>
      </c>
      <c r="BL8" s="5">
        <v>4.7</v>
      </c>
      <c r="BM8" s="2">
        <v>0</v>
      </c>
      <c r="BN8" s="5">
        <v>0.7</v>
      </c>
      <c r="BO8" s="5">
        <v>148666</v>
      </c>
      <c r="BP8" s="5">
        <v>14810</v>
      </c>
      <c r="BQ8" s="5">
        <v>116</v>
      </c>
      <c r="BR8" s="5">
        <v>12</v>
      </c>
      <c r="BS8" s="5">
        <v>0.21</v>
      </c>
      <c r="BT8" s="5">
        <v>0.02</v>
      </c>
      <c r="BU8" s="5">
        <v>220720</v>
      </c>
      <c r="BV8" s="5">
        <v>172</v>
      </c>
      <c r="BW8" s="5">
        <v>0.31</v>
      </c>
      <c r="BX8" s="5">
        <v>273255</v>
      </c>
      <c r="BY8" s="5">
        <v>2892</v>
      </c>
      <c r="BZ8" s="5">
        <v>213</v>
      </c>
      <c r="CA8" s="5">
        <v>2</v>
      </c>
      <c r="CB8" s="5">
        <v>5.87</v>
      </c>
      <c r="CC8" s="5">
        <v>7.0000000000000007E-2</v>
      </c>
      <c r="CD8" s="5">
        <v>20</v>
      </c>
      <c r="CE8" s="5">
        <v>44</v>
      </c>
      <c r="CF8" s="5">
        <v>2</v>
      </c>
      <c r="CG8" s="5">
        <v>3</v>
      </c>
      <c r="CH8" s="5">
        <v>53</v>
      </c>
      <c r="CI8" s="5">
        <v>23</v>
      </c>
      <c r="CJ8" s="5">
        <v>46</v>
      </c>
      <c r="CK8" s="5">
        <v>1</v>
      </c>
      <c r="CL8" s="5">
        <v>2</v>
      </c>
      <c r="CM8" s="2">
        <v>0</v>
      </c>
      <c r="CN8" s="2">
        <v>0</v>
      </c>
      <c r="CO8" s="2">
        <v>0</v>
      </c>
      <c r="CP8" s="2">
        <v>0</v>
      </c>
      <c r="CQ8" s="5">
        <v>1</v>
      </c>
      <c r="CR8" s="5">
        <v>5</v>
      </c>
      <c r="CS8" s="5">
        <v>0.44528000000000001</v>
      </c>
      <c r="CT8" s="5">
        <v>9.7199999999999995E-2</v>
      </c>
      <c r="CU8" s="2" t="s">
        <v>169</v>
      </c>
    </row>
    <row r="9" spans="1:99" s="2" customFormat="1" x14ac:dyDescent="0.25">
      <c r="A9" s="2" t="s">
        <v>170</v>
      </c>
      <c r="C9" s="2" t="s">
        <v>171</v>
      </c>
      <c r="D9" s="2">
        <v>1922</v>
      </c>
      <c r="E9" s="2">
        <f t="shared" si="22"/>
        <v>93</v>
      </c>
      <c r="F9" s="2">
        <v>0</v>
      </c>
      <c r="G9" s="2">
        <v>54</v>
      </c>
      <c r="H9" s="2">
        <v>9344</v>
      </c>
      <c r="I9" s="2">
        <v>5680</v>
      </c>
      <c r="J9" s="2">
        <v>3360</v>
      </c>
      <c r="K9" s="2">
        <v>5680</v>
      </c>
      <c r="L9" s="2">
        <f t="shared" si="1"/>
        <v>247420232</v>
      </c>
      <c r="M9" s="2">
        <v>320</v>
      </c>
      <c r="N9" s="2">
        <f t="shared" si="2"/>
        <v>13939200</v>
      </c>
      <c r="O9" s="2">
        <f t="shared" si="3"/>
        <v>0.5</v>
      </c>
      <c r="P9" s="2">
        <f t="shared" si="4"/>
        <v>1294995.2</v>
      </c>
      <c r="Q9" s="2">
        <f t="shared" si="5"/>
        <v>1.2949952</v>
      </c>
      <c r="R9" s="2">
        <v>20.81</v>
      </c>
      <c r="S9" s="2">
        <f t="shared" si="6"/>
        <v>53.897691899999991</v>
      </c>
      <c r="T9" s="2">
        <f t="shared" si="7"/>
        <v>13318.4</v>
      </c>
      <c r="U9" s="2">
        <f t="shared" si="8"/>
        <v>580182800</v>
      </c>
      <c r="W9" s="2">
        <f t="shared" si="9"/>
        <v>0</v>
      </c>
      <c r="X9" s="2">
        <f t="shared" si="10"/>
        <v>0</v>
      </c>
      <c r="Y9" s="2">
        <f t="shared" si="11"/>
        <v>0</v>
      </c>
      <c r="Z9" s="2">
        <f t="shared" si="12"/>
        <v>17.749959251606978</v>
      </c>
      <c r="AA9" s="2">
        <f t="shared" si="13"/>
        <v>0</v>
      </c>
      <c r="AB9" s="2" t="e">
        <f t="shared" si="14"/>
        <v>#DIV/0!</v>
      </c>
      <c r="AC9" s="2">
        <v>0</v>
      </c>
      <c r="AD9" s="2" t="e">
        <f t="shared" si="15"/>
        <v>#DIV/0!</v>
      </c>
      <c r="AE9" s="2" t="s">
        <v>134</v>
      </c>
      <c r="AF9" s="2">
        <f t="shared" si="16"/>
        <v>41.62</v>
      </c>
      <c r="AG9" s="2">
        <f t="shared" si="17"/>
        <v>0.42133145601385835</v>
      </c>
      <c r="AH9" s="2">
        <f t="shared" si="18"/>
        <v>0.31246168409316571</v>
      </c>
      <c r="AI9" s="2">
        <f t="shared" si="19"/>
        <v>146361264</v>
      </c>
      <c r="AJ9" s="2">
        <f t="shared" si="20"/>
        <v>4144492.8000000003</v>
      </c>
      <c r="AK9" s="2">
        <f t="shared" si="21"/>
        <v>4.1444928000000001</v>
      </c>
      <c r="AL9" s="2" t="s">
        <v>134</v>
      </c>
      <c r="AM9" s="2" t="s">
        <v>134</v>
      </c>
      <c r="AN9" s="2" t="s">
        <v>134</v>
      </c>
      <c r="AO9" s="2" t="s">
        <v>134</v>
      </c>
      <c r="AP9" s="2" t="s">
        <v>134</v>
      </c>
      <c r="AQ9" s="2" t="s">
        <v>134</v>
      </c>
      <c r="AR9" s="2" t="s">
        <v>134</v>
      </c>
      <c r="AS9" s="2">
        <v>0</v>
      </c>
      <c r="AT9" s="2" t="s">
        <v>134</v>
      </c>
      <c r="AU9" s="2" t="s">
        <v>134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 t="s">
        <v>135</v>
      </c>
    </row>
    <row r="10" spans="1:99" s="2" customFormat="1" x14ac:dyDescent="0.25">
      <c r="A10" s="2" t="s">
        <v>172</v>
      </c>
      <c r="C10" s="2" t="s">
        <v>173</v>
      </c>
      <c r="D10" s="2">
        <v>1930</v>
      </c>
      <c r="E10" s="2">
        <f t="shared" si="22"/>
        <v>85</v>
      </c>
      <c r="F10" s="2">
        <v>0</v>
      </c>
      <c r="G10" s="2">
        <v>8</v>
      </c>
      <c r="H10" s="2">
        <v>50</v>
      </c>
      <c r="I10" s="2">
        <v>1400</v>
      </c>
      <c r="J10" s="2">
        <v>700</v>
      </c>
      <c r="K10" s="2">
        <v>1400</v>
      </c>
      <c r="L10" s="2">
        <f t="shared" si="1"/>
        <v>60983860</v>
      </c>
      <c r="M10" s="2">
        <v>304</v>
      </c>
      <c r="N10" s="2">
        <f t="shared" si="2"/>
        <v>13242240</v>
      </c>
      <c r="O10" s="2">
        <f t="shared" si="3"/>
        <v>0.47500000000000003</v>
      </c>
      <c r="P10" s="2">
        <f t="shared" si="4"/>
        <v>1230245.44</v>
      </c>
      <c r="Q10" s="2">
        <f t="shared" si="5"/>
        <v>1.23024544</v>
      </c>
      <c r="R10" s="2">
        <v>2.25</v>
      </c>
      <c r="S10" s="2">
        <f t="shared" si="6"/>
        <v>5.8274774999999996</v>
      </c>
      <c r="T10" s="2">
        <f t="shared" si="7"/>
        <v>1440</v>
      </c>
      <c r="U10" s="2">
        <f t="shared" si="8"/>
        <v>62730000</v>
      </c>
      <c r="V10" s="2">
        <v>30169.518791999999</v>
      </c>
      <c r="W10" s="2">
        <f t="shared" si="9"/>
        <v>9.1956693278015997</v>
      </c>
      <c r="X10" s="2">
        <f t="shared" si="10"/>
        <v>5.7139258420920482</v>
      </c>
      <c r="Y10" s="2">
        <f t="shared" si="11"/>
        <v>2.3387422157370201</v>
      </c>
      <c r="Z10" s="2">
        <f t="shared" si="12"/>
        <v>4.6052525856652649</v>
      </c>
      <c r="AA10" s="2">
        <f t="shared" si="13"/>
        <v>10.650087936803191</v>
      </c>
      <c r="AB10" s="2" t="e">
        <f t="shared" si="14"/>
        <v>#DIV/0!</v>
      </c>
      <c r="AC10" s="2">
        <v>0</v>
      </c>
      <c r="AD10" s="2" t="e">
        <f t="shared" si="15"/>
        <v>#DIV/0!</v>
      </c>
      <c r="AE10" s="2" t="s">
        <v>134</v>
      </c>
      <c r="AF10" s="2">
        <f t="shared" si="16"/>
        <v>4.7368421052631575</v>
      </c>
      <c r="AG10" s="2">
        <f t="shared" si="17"/>
        <v>0.11215488029870864</v>
      </c>
      <c r="AH10" s="2">
        <f t="shared" si="18"/>
        <v>1.4248252794648357</v>
      </c>
      <c r="AI10" s="2">
        <f t="shared" si="19"/>
        <v>30491930</v>
      </c>
      <c r="AJ10" s="2">
        <f t="shared" si="20"/>
        <v>863436</v>
      </c>
      <c r="AK10" s="2">
        <f t="shared" si="21"/>
        <v>0.86343599999999998</v>
      </c>
      <c r="AL10" s="2" t="s">
        <v>174</v>
      </c>
      <c r="AM10" s="2" t="s">
        <v>175</v>
      </c>
      <c r="AN10" s="2" t="s">
        <v>176</v>
      </c>
      <c r="AO10" s="2" t="s">
        <v>177</v>
      </c>
      <c r="AP10" s="2" t="s">
        <v>134</v>
      </c>
      <c r="AQ10" s="2" t="s">
        <v>134</v>
      </c>
      <c r="AR10" s="2" t="s">
        <v>134</v>
      </c>
      <c r="AS10" s="2">
        <v>0</v>
      </c>
      <c r="AT10" s="2" t="s">
        <v>134</v>
      </c>
      <c r="AU10" s="2" t="s">
        <v>134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135</v>
      </c>
    </row>
    <row r="11" spans="1:99" s="2" customFormat="1" x14ac:dyDescent="0.25">
      <c r="A11" s="2" t="s">
        <v>178</v>
      </c>
      <c r="B11" s="2" t="s">
        <v>179</v>
      </c>
      <c r="C11" s="2" t="s">
        <v>180</v>
      </c>
      <c r="D11" s="2">
        <v>1972</v>
      </c>
      <c r="E11" s="2">
        <f t="shared" si="22"/>
        <v>43</v>
      </c>
      <c r="F11" s="2">
        <v>0</v>
      </c>
      <c r="G11" s="2">
        <v>35</v>
      </c>
      <c r="H11" s="2">
        <v>0</v>
      </c>
      <c r="I11" s="2">
        <v>9930</v>
      </c>
      <c r="J11" s="2">
        <v>2100</v>
      </c>
      <c r="K11" s="2">
        <v>9930</v>
      </c>
      <c r="L11" s="2">
        <f t="shared" si="1"/>
        <v>432549807</v>
      </c>
      <c r="M11" s="2">
        <v>435</v>
      </c>
      <c r="N11" s="2">
        <f t="shared" si="2"/>
        <v>18948600</v>
      </c>
      <c r="O11" s="2">
        <f t="shared" si="3"/>
        <v>0.6796875</v>
      </c>
      <c r="P11" s="2">
        <f t="shared" si="4"/>
        <v>1760384.1</v>
      </c>
      <c r="Q11" s="2">
        <f t="shared" si="5"/>
        <v>1.7603841</v>
      </c>
      <c r="R11" s="2">
        <v>7.5</v>
      </c>
      <c r="S11" s="2">
        <f t="shared" si="6"/>
        <v>19.424924999999998</v>
      </c>
      <c r="T11" s="2">
        <f t="shared" si="7"/>
        <v>4800</v>
      </c>
      <c r="U11" s="2">
        <f t="shared" si="8"/>
        <v>209100000</v>
      </c>
      <c r="V11" s="2">
        <v>33666.532785000003</v>
      </c>
      <c r="W11" s="2">
        <f t="shared" si="9"/>
        <v>10.261559192868001</v>
      </c>
      <c r="X11" s="2">
        <f t="shared" si="10"/>
        <v>6.3762393102822905</v>
      </c>
      <c r="Y11" s="2">
        <f t="shared" si="11"/>
        <v>2.1817477018206151</v>
      </c>
      <c r="Z11" s="2">
        <f t="shared" si="12"/>
        <v>22.82753380196954</v>
      </c>
      <c r="AA11" s="2">
        <f t="shared" si="13"/>
        <v>3.9615208665795731</v>
      </c>
      <c r="AB11" s="2" t="e">
        <f t="shared" si="14"/>
        <v>#DIV/0!</v>
      </c>
      <c r="AC11" s="2">
        <v>0</v>
      </c>
      <c r="AD11" s="2" t="e">
        <f t="shared" si="15"/>
        <v>#DIV/0!</v>
      </c>
      <c r="AE11" s="2" t="s">
        <v>134</v>
      </c>
      <c r="AF11" s="2">
        <f t="shared" si="16"/>
        <v>11.03448275862069</v>
      </c>
      <c r="AG11" s="2">
        <f t="shared" si="17"/>
        <v>0.46474623374890778</v>
      </c>
      <c r="AH11" s="2">
        <f t="shared" si="18"/>
        <v>0.67960416290263559</v>
      </c>
      <c r="AI11" s="2">
        <f t="shared" si="19"/>
        <v>91475790</v>
      </c>
      <c r="AJ11" s="2">
        <f t="shared" si="20"/>
        <v>2590308</v>
      </c>
      <c r="AK11" s="2">
        <f t="shared" si="21"/>
        <v>2.5903079999999998</v>
      </c>
      <c r="AL11" s="2" t="s">
        <v>181</v>
      </c>
      <c r="AM11" s="2" t="s">
        <v>134</v>
      </c>
      <c r="AN11" s="2" t="s">
        <v>182</v>
      </c>
      <c r="AO11" s="2" t="s">
        <v>183</v>
      </c>
      <c r="AP11" s="2" t="s">
        <v>134</v>
      </c>
      <c r="AQ11" s="2" t="s">
        <v>134</v>
      </c>
      <c r="AR11" s="2" t="s">
        <v>134</v>
      </c>
      <c r="AS11" s="2">
        <v>0</v>
      </c>
      <c r="AT11" s="2" t="s">
        <v>134</v>
      </c>
      <c r="AU11" s="2" t="s">
        <v>134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 t="s">
        <v>135</v>
      </c>
    </row>
    <row r="12" spans="1:99" s="2" customFormat="1" x14ac:dyDescent="0.25">
      <c r="A12" s="2" t="s">
        <v>184</v>
      </c>
      <c r="C12" s="2" t="s">
        <v>185</v>
      </c>
      <c r="D12" s="2">
        <v>1911</v>
      </c>
      <c r="E12" s="2">
        <f t="shared" si="22"/>
        <v>104</v>
      </c>
      <c r="F12" s="2">
        <v>0</v>
      </c>
      <c r="G12" s="2">
        <v>11</v>
      </c>
      <c r="H12" s="2">
        <v>2060</v>
      </c>
      <c r="I12" s="2">
        <v>2050</v>
      </c>
      <c r="J12" s="2">
        <v>1500</v>
      </c>
      <c r="K12" s="2">
        <v>2050</v>
      </c>
      <c r="L12" s="2">
        <f t="shared" si="1"/>
        <v>89297795</v>
      </c>
      <c r="M12" s="2">
        <v>711</v>
      </c>
      <c r="N12" s="2">
        <f t="shared" si="2"/>
        <v>30971160</v>
      </c>
      <c r="O12" s="2">
        <f t="shared" si="3"/>
        <v>1.1109375000000001</v>
      </c>
      <c r="P12" s="2">
        <f t="shared" si="4"/>
        <v>2877317.46</v>
      </c>
      <c r="Q12" s="2">
        <f t="shared" si="5"/>
        <v>2.87731746</v>
      </c>
      <c r="R12" s="2">
        <v>30</v>
      </c>
      <c r="S12" s="2">
        <f t="shared" si="6"/>
        <v>77.699699999999993</v>
      </c>
      <c r="T12" s="2">
        <f t="shared" si="7"/>
        <v>19200</v>
      </c>
      <c r="U12" s="2">
        <f t="shared" si="8"/>
        <v>836400000</v>
      </c>
      <c r="V12" s="2">
        <v>104301.0187</v>
      </c>
      <c r="W12" s="2">
        <f t="shared" si="9"/>
        <v>31.790950499759997</v>
      </c>
      <c r="X12" s="2">
        <f t="shared" si="10"/>
        <v>19.753987135667803</v>
      </c>
      <c r="Y12" s="2">
        <f t="shared" si="11"/>
        <v>5.2869416031878878</v>
      </c>
      <c r="Z12" s="2">
        <f t="shared" si="12"/>
        <v>2.8832563907842004</v>
      </c>
      <c r="AA12" s="2">
        <f t="shared" si="13"/>
        <v>17.182254272335182</v>
      </c>
      <c r="AB12" s="2" t="e">
        <f t="shared" si="14"/>
        <v>#DIV/0!</v>
      </c>
      <c r="AC12" s="2">
        <v>0</v>
      </c>
      <c r="AD12" s="2" t="e">
        <f t="shared" si="15"/>
        <v>#DIV/0!</v>
      </c>
      <c r="AE12" s="2">
        <v>96.659000000000006</v>
      </c>
      <c r="AF12" s="2">
        <f t="shared" si="16"/>
        <v>27.004219409282701</v>
      </c>
      <c r="AG12" s="2">
        <f t="shared" si="17"/>
        <v>4.5914512325739225E-2</v>
      </c>
      <c r="AH12" s="2">
        <f t="shared" si="18"/>
        <v>1.5551218017316859</v>
      </c>
      <c r="AI12" s="2">
        <f t="shared" si="19"/>
        <v>65339850</v>
      </c>
      <c r="AJ12" s="2">
        <f t="shared" si="20"/>
        <v>1850220</v>
      </c>
      <c r="AK12" s="2">
        <f t="shared" si="21"/>
        <v>1.85022</v>
      </c>
      <c r="AL12" s="2" t="s">
        <v>186</v>
      </c>
      <c r="AM12" s="2" t="s">
        <v>187</v>
      </c>
      <c r="AN12" s="2" t="s">
        <v>188</v>
      </c>
      <c r="AO12" s="2" t="s">
        <v>189</v>
      </c>
      <c r="AP12" s="2" t="s">
        <v>190</v>
      </c>
      <c r="AQ12" s="2" t="s">
        <v>191</v>
      </c>
      <c r="AR12" s="2" t="s">
        <v>192</v>
      </c>
      <c r="AS12" s="2">
        <v>1</v>
      </c>
      <c r="AT12" s="2" t="s">
        <v>193</v>
      </c>
      <c r="AU12" s="2" t="s">
        <v>194</v>
      </c>
      <c r="AV12" s="2">
        <v>8</v>
      </c>
      <c r="AW12" s="5">
        <v>54</v>
      </c>
      <c r="AX12" s="5">
        <v>45</v>
      </c>
      <c r="AY12" s="5">
        <v>1</v>
      </c>
      <c r="AZ12" s="5">
        <v>4.2</v>
      </c>
      <c r="BA12" s="5">
        <v>3.6</v>
      </c>
      <c r="BB12" s="2">
        <v>0</v>
      </c>
      <c r="BC12" s="5">
        <v>0.4</v>
      </c>
      <c r="BD12" s="2">
        <v>0</v>
      </c>
      <c r="BE12" s="5">
        <v>0.3</v>
      </c>
      <c r="BF12" s="5">
        <v>47.1</v>
      </c>
      <c r="BG12" s="5">
        <v>19.5</v>
      </c>
      <c r="BH12" s="5">
        <v>21.4</v>
      </c>
      <c r="BI12" s="2">
        <v>0</v>
      </c>
      <c r="BJ12" s="2">
        <v>0</v>
      </c>
      <c r="BK12" s="5">
        <v>0.2</v>
      </c>
      <c r="BL12" s="5">
        <v>3</v>
      </c>
      <c r="BM12" s="2">
        <v>0</v>
      </c>
      <c r="BN12" s="5">
        <v>0.3</v>
      </c>
      <c r="BO12" s="5">
        <v>8938</v>
      </c>
      <c r="BP12" s="5">
        <v>555</v>
      </c>
      <c r="BQ12" s="5">
        <v>102</v>
      </c>
      <c r="BR12" s="5">
        <v>6</v>
      </c>
      <c r="BS12" s="5">
        <v>0.19</v>
      </c>
      <c r="BT12" s="5">
        <v>0.01</v>
      </c>
      <c r="BU12" s="5">
        <v>13688</v>
      </c>
      <c r="BV12" s="5">
        <v>156</v>
      </c>
      <c r="BW12" s="5">
        <v>0.3</v>
      </c>
      <c r="BX12" s="5">
        <v>52230</v>
      </c>
      <c r="BY12" s="5">
        <v>1176</v>
      </c>
      <c r="BZ12" s="5">
        <v>594</v>
      </c>
      <c r="CA12" s="5">
        <v>13</v>
      </c>
      <c r="CB12" s="5">
        <v>0.61</v>
      </c>
      <c r="CC12" s="5">
        <v>0.01</v>
      </c>
      <c r="CD12" s="5">
        <v>3</v>
      </c>
      <c r="CE12" s="5">
        <v>11</v>
      </c>
      <c r="CF12" s="5">
        <v>2</v>
      </c>
      <c r="CG12" s="5">
        <v>3</v>
      </c>
      <c r="CH12" s="5">
        <v>61</v>
      </c>
      <c r="CI12" s="5">
        <v>33</v>
      </c>
      <c r="CJ12" s="5">
        <v>80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5">
        <v>2</v>
      </c>
      <c r="CR12" s="5">
        <v>6</v>
      </c>
      <c r="CS12" s="5">
        <v>0.81667999999999996</v>
      </c>
      <c r="CT12" s="5">
        <v>0.59501999999999999</v>
      </c>
      <c r="CU12" s="2" t="s">
        <v>135</v>
      </c>
    </row>
    <row r="13" spans="1:99" s="2" customFormat="1" x14ac:dyDescent="0.25">
      <c r="A13" s="2" t="s">
        <v>195</v>
      </c>
      <c r="C13" s="2" t="s">
        <v>196</v>
      </c>
      <c r="D13" s="2">
        <v>1832</v>
      </c>
      <c r="E13" s="2">
        <f t="shared" si="22"/>
        <v>183</v>
      </c>
      <c r="F13" s="2">
        <v>0</v>
      </c>
      <c r="G13" s="2">
        <v>24</v>
      </c>
      <c r="H13" s="2">
        <v>1770</v>
      </c>
      <c r="I13" s="2">
        <v>22380</v>
      </c>
      <c r="J13" s="2">
        <v>17276</v>
      </c>
      <c r="K13" s="2">
        <v>22380</v>
      </c>
      <c r="L13" s="2">
        <f t="shared" si="1"/>
        <v>974870562</v>
      </c>
      <c r="M13" s="2">
        <v>1171</v>
      </c>
      <c r="N13" s="2">
        <f t="shared" si="2"/>
        <v>51008760</v>
      </c>
      <c r="O13" s="2">
        <f t="shared" si="3"/>
        <v>1.8296875000000001</v>
      </c>
      <c r="P13" s="2">
        <f t="shared" si="4"/>
        <v>4738873.0600000005</v>
      </c>
      <c r="Q13" s="2">
        <f t="shared" si="5"/>
        <v>4.7388730600000004</v>
      </c>
      <c r="R13" s="2">
        <v>14.3</v>
      </c>
      <c r="S13" s="2">
        <f t="shared" si="6"/>
        <v>37.036856999999998</v>
      </c>
      <c r="T13" s="2">
        <f t="shared" si="7"/>
        <v>9152</v>
      </c>
      <c r="U13" s="2">
        <f t="shared" si="8"/>
        <v>398684000</v>
      </c>
      <c r="V13" s="2">
        <v>80949.385402999993</v>
      </c>
      <c r="W13" s="2">
        <f t="shared" si="9"/>
        <v>24.673372670834397</v>
      </c>
      <c r="X13" s="2">
        <f t="shared" si="10"/>
        <v>15.331327899015781</v>
      </c>
      <c r="Y13" s="2">
        <f t="shared" si="11"/>
        <v>3.1973182889332685</v>
      </c>
      <c r="Z13" s="2">
        <f t="shared" si="12"/>
        <v>19.111826321596524</v>
      </c>
      <c r="AA13" s="2">
        <f t="shared" si="13"/>
        <v>1.1578524287206344</v>
      </c>
      <c r="AB13" s="2" t="e">
        <f t="shared" si="14"/>
        <v>#DIV/0!</v>
      </c>
      <c r="AC13" s="2">
        <v>0</v>
      </c>
      <c r="AD13" s="2" t="e">
        <f t="shared" si="15"/>
        <v>#DIV/0!</v>
      </c>
      <c r="AE13" s="2" t="s">
        <v>134</v>
      </c>
      <c r="AF13" s="2">
        <f t="shared" si="16"/>
        <v>7.8155422715627667</v>
      </c>
      <c r="AG13" s="2">
        <f t="shared" si="17"/>
        <v>0.23715116120465587</v>
      </c>
      <c r="AH13" s="2">
        <f t="shared" si="18"/>
        <v>0.22238206973648528</v>
      </c>
      <c r="AI13" s="2">
        <f t="shared" si="19"/>
        <v>752540832.39999998</v>
      </c>
      <c r="AJ13" s="2">
        <f t="shared" si="20"/>
        <v>21309600.48</v>
      </c>
      <c r="AK13" s="2">
        <f t="shared" si="21"/>
        <v>21.30960048</v>
      </c>
      <c r="AL13" s="2" t="s">
        <v>197</v>
      </c>
      <c r="AM13" s="2" t="s">
        <v>134</v>
      </c>
      <c r="AN13" s="2" t="s">
        <v>198</v>
      </c>
      <c r="AO13" s="2" t="s">
        <v>199</v>
      </c>
      <c r="AP13" s="2" t="s">
        <v>134</v>
      </c>
      <c r="AQ13" s="2" t="s">
        <v>134</v>
      </c>
      <c r="AR13" s="2" t="s">
        <v>134</v>
      </c>
      <c r="AS13" s="2">
        <v>0</v>
      </c>
      <c r="AT13" s="2" t="s">
        <v>134</v>
      </c>
      <c r="AU13" s="2" t="s">
        <v>134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 t="s">
        <v>135</v>
      </c>
    </row>
    <row r="14" spans="1:99" s="2" customFormat="1" x14ac:dyDescent="0.25">
      <c r="A14" s="2" t="s">
        <v>200</v>
      </c>
      <c r="C14" s="2" t="s">
        <v>201</v>
      </c>
      <c r="D14" s="2">
        <v>1856</v>
      </c>
      <c r="E14" s="2">
        <f t="shared" si="22"/>
        <v>159</v>
      </c>
      <c r="F14" s="2">
        <v>0</v>
      </c>
      <c r="G14" s="2">
        <v>16</v>
      </c>
      <c r="H14" s="2">
        <v>1470</v>
      </c>
      <c r="I14" s="2">
        <v>39600</v>
      </c>
      <c r="J14" s="2">
        <v>39600</v>
      </c>
      <c r="K14" s="2">
        <v>39600</v>
      </c>
      <c r="L14" s="2">
        <f t="shared" si="1"/>
        <v>1724972040</v>
      </c>
      <c r="M14" s="2">
        <v>7173</v>
      </c>
      <c r="N14" s="2">
        <f t="shared" si="2"/>
        <v>312455880</v>
      </c>
      <c r="O14" s="2">
        <f t="shared" si="3"/>
        <v>11.207812500000001</v>
      </c>
      <c r="P14" s="2">
        <f t="shared" si="4"/>
        <v>29028126.780000001</v>
      </c>
      <c r="Q14" s="2">
        <f t="shared" si="5"/>
        <v>29.028126780000001</v>
      </c>
      <c r="R14" s="2">
        <v>57</v>
      </c>
      <c r="S14" s="2">
        <f t="shared" si="6"/>
        <v>147.62942999999999</v>
      </c>
      <c r="T14" s="2">
        <f t="shared" si="7"/>
        <v>36480</v>
      </c>
      <c r="U14" s="2">
        <f t="shared" si="8"/>
        <v>1589160000</v>
      </c>
      <c r="V14" s="2">
        <v>45112.322452</v>
      </c>
      <c r="W14" s="2">
        <f t="shared" si="9"/>
        <v>13.7502358833696</v>
      </c>
      <c r="X14" s="2">
        <f t="shared" si="10"/>
        <v>8.5440031984740887</v>
      </c>
      <c r="Y14" s="2">
        <f t="shared" si="11"/>
        <v>0.71993872409585935</v>
      </c>
      <c r="Z14" s="2">
        <f t="shared" si="12"/>
        <v>5.5206899610914668</v>
      </c>
      <c r="AA14" s="2">
        <f t="shared" si="13"/>
        <v>0.28150288522956973</v>
      </c>
      <c r="AB14" s="2" t="e">
        <f t="shared" si="14"/>
        <v>#DIV/0!</v>
      </c>
      <c r="AC14" s="2">
        <v>0</v>
      </c>
      <c r="AD14" s="2" t="e">
        <f t="shared" si="15"/>
        <v>#DIV/0!</v>
      </c>
      <c r="AE14" s="2">
        <v>127.08799999999999</v>
      </c>
      <c r="AF14" s="2">
        <f t="shared" si="16"/>
        <v>5.085738184859891</v>
      </c>
      <c r="AG14" s="2">
        <f t="shared" si="17"/>
        <v>2.7678621422086692E-2</v>
      </c>
      <c r="AH14" s="2">
        <f t="shared" si="18"/>
        <v>0.59428081893946771</v>
      </c>
      <c r="AI14" s="2">
        <f t="shared" si="19"/>
        <v>1724972040</v>
      </c>
      <c r="AJ14" s="2">
        <f t="shared" si="20"/>
        <v>48845808</v>
      </c>
      <c r="AK14" s="2">
        <f t="shared" si="21"/>
        <v>48.845807999999998</v>
      </c>
      <c r="AL14" s="2" t="s">
        <v>202</v>
      </c>
      <c r="AM14" s="2" t="s">
        <v>203</v>
      </c>
      <c r="AN14" s="2" t="s">
        <v>204</v>
      </c>
      <c r="AO14" s="2" t="s">
        <v>205</v>
      </c>
      <c r="AP14" s="2" t="s">
        <v>206</v>
      </c>
      <c r="AQ14" s="2" t="s">
        <v>207</v>
      </c>
      <c r="AR14" s="2" t="s">
        <v>208</v>
      </c>
      <c r="AS14" s="2">
        <v>1</v>
      </c>
      <c r="AT14" s="2" t="s">
        <v>209</v>
      </c>
      <c r="AU14" s="2" t="s">
        <v>210</v>
      </c>
      <c r="AV14" s="2">
        <v>8</v>
      </c>
      <c r="AW14" s="5">
        <v>28</v>
      </c>
      <c r="AX14" s="5">
        <v>70</v>
      </c>
      <c r="AY14" s="5">
        <v>2</v>
      </c>
      <c r="AZ14" s="5">
        <v>5.4</v>
      </c>
      <c r="BA14" s="5">
        <v>2</v>
      </c>
      <c r="BB14" s="5">
        <v>0.1</v>
      </c>
      <c r="BC14" s="5">
        <v>1.5</v>
      </c>
      <c r="BD14" s="5">
        <v>0.5</v>
      </c>
      <c r="BE14" s="5">
        <v>2.2999999999999998</v>
      </c>
      <c r="BF14" s="5">
        <v>34.5</v>
      </c>
      <c r="BG14" s="5">
        <v>12.4</v>
      </c>
      <c r="BH14" s="5">
        <v>35.5</v>
      </c>
      <c r="BI14" s="2">
        <v>0</v>
      </c>
      <c r="BJ14" s="2">
        <v>0</v>
      </c>
      <c r="BK14" s="5">
        <v>0.5</v>
      </c>
      <c r="BL14" s="5">
        <v>5.3</v>
      </c>
      <c r="BM14" s="2">
        <v>0</v>
      </c>
      <c r="BN14" s="5">
        <v>0.2</v>
      </c>
      <c r="BO14" s="5">
        <v>4203</v>
      </c>
      <c r="BP14" s="5">
        <v>232</v>
      </c>
      <c r="BQ14" s="5">
        <v>117</v>
      </c>
      <c r="BR14" s="5">
        <v>6</v>
      </c>
      <c r="BS14" s="5">
        <v>0.21</v>
      </c>
      <c r="BT14" s="5">
        <v>0.01</v>
      </c>
      <c r="BU14" s="5">
        <v>6402</v>
      </c>
      <c r="BV14" s="5">
        <v>178</v>
      </c>
      <c r="BW14" s="5">
        <v>0.31</v>
      </c>
      <c r="BX14" s="5">
        <v>6172</v>
      </c>
      <c r="BY14" s="5">
        <v>142</v>
      </c>
      <c r="BZ14" s="5">
        <v>171</v>
      </c>
      <c r="CA14" s="5">
        <v>4</v>
      </c>
      <c r="CB14" s="5">
        <v>0.06</v>
      </c>
      <c r="CC14" s="2">
        <v>0</v>
      </c>
      <c r="CD14" s="5">
        <v>17</v>
      </c>
      <c r="CE14" s="5">
        <v>83</v>
      </c>
      <c r="CF14" s="5">
        <v>6</v>
      </c>
      <c r="CG14" s="5">
        <v>2</v>
      </c>
      <c r="CH14" s="5">
        <v>52</v>
      </c>
      <c r="CI14" s="5">
        <v>20</v>
      </c>
      <c r="CJ14" s="5">
        <v>10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5">
        <v>5</v>
      </c>
      <c r="CR14" s="5">
        <v>5</v>
      </c>
      <c r="CS14" s="5">
        <v>0.89924999999999999</v>
      </c>
      <c r="CT14" s="5">
        <v>0.79117999999999999</v>
      </c>
      <c r="CU14" s="2" t="s">
        <v>135</v>
      </c>
    </row>
    <row r="15" spans="1:99" s="2" customFormat="1" x14ac:dyDescent="0.25">
      <c r="A15" s="2" t="s">
        <v>211</v>
      </c>
      <c r="C15" s="2" t="s">
        <v>212</v>
      </c>
      <c r="D15" s="2">
        <v>1924</v>
      </c>
      <c r="E15" s="2">
        <f t="shared" si="22"/>
        <v>91</v>
      </c>
      <c r="F15" s="2">
        <v>0</v>
      </c>
      <c r="G15" s="2">
        <v>12</v>
      </c>
      <c r="H15" s="2">
        <v>228</v>
      </c>
      <c r="I15" s="2">
        <v>4070</v>
      </c>
      <c r="J15" s="2">
        <v>2870</v>
      </c>
      <c r="K15" s="2">
        <v>4070</v>
      </c>
      <c r="L15" s="2">
        <f t="shared" si="1"/>
        <v>177288793</v>
      </c>
      <c r="M15" s="2">
        <v>346.47362600999998</v>
      </c>
      <c r="N15" s="2">
        <f t="shared" si="2"/>
        <v>15092391.148995599</v>
      </c>
      <c r="O15" s="2">
        <f t="shared" si="3"/>
        <v>0.54136504064062496</v>
      </c>
      <c r="P15" s="2">
        <f t="shared" si="4"/>
        <v>1402130.2581548286</v>
      </c>
      <c r="Q15" s="2">
        <f t="shared" si="5"/>
        <v>1.4021302581548285</v>
      </c>
      <c r="R15" s="2">
        <v>2.4</v>
      </c>
      <c r="S15" s="2">
        <f t="shared" si="6"/>
        <v>6.2159759999999995</v>
      </c>
      <c r="T15" s="2">
        <f t="shared" si="7"/>
        <v>1536</v>
      </c>
      <c r="U15" s="2">
        <f t="shared" si="8"/>
        <v>66912000</v>
      </c>
      <c r="V15" s="2">
        <v>31174.329409999998</v>
      </c>
      <c r="W15" s="2">
        <f t="shared" si="9"/>
        <v>9.5019356041679988</v>
      </c>
      <c r="X15" s="2">
        <f t="shared" si="10"/>
        <v>5.9042309442775398</v>
      </c>
      <c r="Y15" s="2">
        <f t="shared" si="11"/>
        <v>2.2636683213237601</v>
      </c>
      <c r="Z15" s="2">
        <f t="shared" si="12"/>
        <v>11.746898900894085</v>
      </c>
      <c r="AA15" s="2">
        <f t="shared" si="13"/>
        <v>2.68409618004029</v>
      </c>
      <c r="AB15" s="2" t="e">
        <f t="shared" si="14"/>
        <v>#DIV/0!</v>
      </c>
      <c r="AC15" s="2">
        <v>0</v>
      </c>
      <c r="AD15" s="2" t="e">
        <f t="shared" si="15"/>
        <v>#DIV/0!</v>
      </c>
      <c r="AE15" s="2" t="s">
        <v>134</v>
      </c>
      <c r="AF15" s="2">
        <f t="shared" si="16"/>
        <v>4.4332378706241489</v>
      </c>
      <c r="AG15" s="2">
        <f t="shared" si="17"/>
        <v>0.26797214546974935</v>
      </c>
      <c r="AH15" s="2">
        <f t="shared" si="18"/>
        <v>0.39607219272054978</v>
      </c>
      <c r="AI15" s="2">
        <f t="shared" si="19"/>
        <v>125016913</v>
      </c>
      <c r="AJ15" s="2">
        <f t="shared" si="20"/>
        <v>3540087.6</v>
      </c>
      <c r="AK15" s="2">
        <f t="shared" si="21"/>
        <v>3.5400876000000001</v>
      </c>
      <c r="AL15" s="2" t="s">
        <v>213</v>
      </c>
      <c r="AM15" s="2" t="s">
        <v>214</v>
      </c>
      <c r="AN15" s="2" t="s">
        <v>215</v>
      </c>
      <c r="AO15" s="2" t="s">
        <v>216</v>
      </c>
      <c r="AP15" s="2" t="s">
        <v>134</v>
      </c>
      <c r="AQ15" s="2" t="s">
        <v>134</v>
      </c>
      <c r="AR15" s="2" t="s">
        <v>134</v>
      </c>
      <c r="AS15" s="2">
        <v>0</v>
      </c>
      <c r="AT15" s="2" t="s">
        <v>134</v>
      </c>
      <c r="AU15" s="2" t="s">
        <v>134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 t="s">
        <v>169</v>
      </c>
    </row>
    <row r="16" spans="1:99" s="2" customFormat="1" x14ac:dyDescent="0.25">
      <c r="A16" s="2" t="s">
        <v>217</v>
      </c>
      <c r="C16" s="2" t="s">
        <v>218</v>
      </c>
      <c r="D16" s="2">
        <v>1937</v>
      </c>
      <c r="E16" s="2">
        <f t="shared" si="22"/>
        <v>78</v>
      </c>
      <c r="F16" s="2">
        <v>0</v>
      </c>
      <c r="G16" s="2">
        <v>13</v>
      </c>
      <c r="H16" s="2">
        <v>0</v>
      </c>
      <c r="I16" s="2">
        <v>1303</v>
      </c>
      <c r="J16" s="2">
        <v>478</v>
      </c>
      <c r="K16" s="2">
        <v>1303</v>
      </c>
      <c r="L16" s="2">
        <f t="shared" si="1"/>
        <v>56758549.700000003</v>
      </c>
      <c r="M16" s="2">
        <v>260.89999999999998</v>
      </c>
      <c r="N16" s="2">
        <f t="shared" si="2"/>
        <v>11364803.999999998</v>
      </c>
      <c r="O16" s="2">
        <f t="shared" si="3"/>
        <v>0.40765625</v>
      </c>
      <c r="P16" s="2">
        <f t="shared" si="4"/>
        <v>1055825.774</v>
      </c>
      <c r="Q16" s="2">
        <f t="shared" si="5"/>
        <v>1.0558257739999999</v>
      </c>
      <c r="R16" s="2">
        <v>14.8</v>
      </c>
      <c r="S16" s="2">
        <f t="shared" si="6"/>
        <v>38.331851999999998</v>
      </c>
      <c r="T16" s="2">
        <f t="shared" si="7"/>
        <v>9472</v>
      </c>
      <c r="U16" s="2">
        <f t="shared" si="8"/>
        <v>412624000</v>
      </c>
      <c r="W16" s="2">
        <f t="shared" si="9"/>
        <v>0</v>
      </c>
      <c r="X16" s="2">
        <f t="shared" si="10"/>
        <v>0</v>
      </c>
      <c r="Y16" s="2">
        <f t="shared" si="11"/>
        <v>0</v>
      </c>
      <c r="Z16" s="2">
        <f t="shared" si="12"/>
        <v>4.9942392055331544</v>
      </c>
      <c r="AA16" s="2">
        <f t="shared" si="13"/>
        <v>0</v>
      </c>
      <c r="AB16" s="2" t="e">
        <f t="shared" si="14"/>
        <v>#DIV/0!</v>
      </c>
      <c r="AC16" s="2">
        <v>0</v>
      </c>
      <c r="AD16" s="2" t="e">
        <f t="shared" si="15"/>
        <v>#DIV/0!</v>
      </c>
      <c r="AE16" s="2" t="s">
        <v>134</v>
      </c>
      <c r="AF16" s="2">
        <f t="shared" si="16"/>
        <v>36.305097738597169</v>
      </c>
      <c r="AG16" s="2">
        <f t="shared" si="17"/>
        <v>0.13129065439112875</v>
      </c>
      <c r="AH16" s="2">
        <f t="shared" si="18"/>
        <v>1.7907388294749431</v>
      </c>
      <c r="AI16" s="2">
        <f t="shared" si="19"/>
        <v>20821632.199999999</v>
      </c>
      <c r="AJ16" s="2">
        <f t="shared" si="20"/>
        <v>589603.44000000006</v>
      </c>
      <c r="AK16" s="2">
        <f t="shared" si="21"/>
        <v>0.58960344000000009</v>
      </c>
      <c r="AL16" s="2" t="s">
        <v>134</v>
      </c>
      <c r="AM16" s="2" t="s">
        <v>134</v>
      </c>
      <c r="AN16" s="2" t="s">
        <v>134</v>
      </c>
      <c r="AO16" s="2" t="s">
        <v>134</v>
      </c>
      <c r="AP16" s="2" t="s">
        <v>134</v>
      </c>
      <c r="AQ16" s="2" t="s">
        <v>134</v>
      </c>
      <c r="AR16" s="2" t="s">
        <v>134</v>
      </c>
      <c r="AS16" s="2">
        <v>0</v>
      </c>
      <c r="AT16" s="2" t="s">
        <v>134</v>
      </c>
      <c r="AU16" s="2" t="s">
        <v>134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 t="s">
        <v>135</v>
      </c>
    </row>
    <row r="17" spans="1:99" s="2" customFormat="1" x14ac:dyDescent="0.25">
      <c r="A17" s="2" t="s">
        <v>219</v>
      </c>
      <c r="C17" s="2" t="s">
        <v>220</v>
      </c>
      <c r="D17" s="2">
        <v>1901</v>
      </c>
      <c r="E17" s="2">
        <f t="shared" si="22"/>
        <v>114</v>
      </c>
      <c r="F17" s="2">
        <v>0</v>
      </c>
      <c r="G17" s="2">
        <v>18</v>
      </c>
      <c r="H17" s="2">
        <v>113000</v>
      </c>
      <c r="I17" s="2">
        <v>2700</v>
      </c>
      <c r="J17" s="2">
        <v>2700</v>
      </c>
      <c r="K17" s="2">
        <v>2700</v>
      </c>
      <c r="L17" s="2">
        <f t="shared" si="1"/>
        <v>117611730</v>
      </c>
      <c r="M17" s="2">
        <v>640</v>
      </c>
      <c r="N17" s="2">
        <f t="shared" si="2"/>
        <v>27878400</v>
      </c>
      <c r="O17" s="2">
        <f t="shared" si="3"/>
        <v>1</v>
      </c>
      <c r="P17" s="2">
        <f t="shared" si="4"/>
        <v>2589990.4</v>
      </c>
      <c r="Q17" s="2">
        <f t="shared" si="5"/>
        <v>2.5899904</v>
      </c>
      <c r="R17" s="2">
        <v>2427</v>
      </c>
      <c r="S17" s="2">
        <f t="shared" si="6"/>
        <v>6285.9057299999995</v>
      </c>
      <c r="T17" s="2">
        <f t="shared" si="7"/>
        <v>1553280</v>
      </c>
      <c r="U17" s="2">
        <f t="shared" si="8"/>
        <v>67664760000</v>
      </c>
      <c r="W17" s="2">
        <f t="shared" si="9"/>
        <v>0</v>
      </c>
      <c r="X17" s="2">
        <f t="shared" si="10"/>
        <v>0</v>
      </c>
      <c r="Y17" s="2">
        <f t="shared" si="11"/>
        <v>0</v>
      </c>
      <c r="Z17" s="2">
        <f t="shared" si="12"/>
        <v>4.2187403150826448</v>
      </c>
      <c r="AA17" s="2">
        <f t="shared" si="13"/>
        <v>0</v>
      </c>
      <c r="AB17" s="2" t="e">
        <f t="shared" si="14"/>
        <v>#DIV/0!</v>
      </c>
      <c r="AC17" s="2">
        <v>0</v>
      </c>
      <c r="AD17" s="2" t="e">
        <f t="shared" si="15"/>
        <v>#DIV/0!</v>
      </c>
      <c r="AE17" s="2" t="s">
        <v>134</v>
      </c>
      <c r="AF17" s="2">
        <f t="shared" si="16"/>
        <v>2427</v>
      </c>
      <c r="AG17" s="2">
        <f t="shared" si="17"/>
        <v>7.080995511632239E-2</v>
      </c>
      <c r="AH17" s="2">
        <f t="shared" si="18"/>
        <v>0.7776824137429903</v>
      </c>
      <c r="AI17" s="2">
        <f t="shared" si="19"/>
        <v>117611730</v>
      </c>
      <c r="AJ17" s="2">
        <f t="shared" si="20"/>
        <v>3330396</v>
      </c>
      <c r="AK17" s="2">
        <f t="shared" si="21"/>
        <v>3.3303959999999999</v>
      </c>
      <c r="AL17" s="2" t="s">
        <v>134</v>
      </c>
      <c r="AM17" s="2" t="s">
        <v>134</v>
      </c>
      <c r="AN17" s="2" t="s">
        <v>134</v>
      </c>
      <c r="AO17" s="2" t="s">
        <v>134</v>
      </c>
      <c r="AP17" s="2" t="s">
        <v>134</v>
      </c>
      <c r="AQ17" s="2" t="s">
        <v>134</v>
      </c>
      <c r="AR17" s="2" t="s">
        <v>134</v>
      </c>
      <c r="AS17" s="2">
        <v>0</v>
      </c>
      <c r="AT17" s="2" t="s">
        <v>134</v>
      </c>
      <c r="AU17" s="2" t="s">
        <v>134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135</v>
      </c>
    </row>
    <row r="18" spans="1:99" s="2" customFormat="1" x14ac:dyDescent="0.25">
      <c r="A18" s="2" t="s">
        <v>221</v>
      </c>
      <c r="C18" s="2" t="s">
        <v>222</v>
      </c>
      <c r="D18" s="2">
        <v>1885</v>
      </c>
      <c r="E18" s="2">
        <f t="shared" si="22"/>
        <v>130</v>
      </c>
      <c r="F18" s="2">
        <v>0</v>
      </c>
      <c r="G18" s="2">
        <v>7</v>
      </c>
      <c r="H18" s="2">
        <v>3015</v>
      </c>
      <c r="I18" s="2">
        <v>2726</v>
      </c>
      <c r="J18" s="2">
        <v>1548</v>
      </c>
      <c r="K18" s="2">
        <v>2726</v>
      </c>
      <c r="L18" s="2">
        <f t="shared" si="1"/>
        <v>118744287.40000001</v>
      </c>
      <c r="M18" s="2">
        <v>380</v>
      </c>
      <c r="N18" s="2">
        <f t="shared" si="2"/>
        <v>16552800</v>
      </c>
      <c r="O18" s="2">
        <f t="shared" si="3"/>
        <v>0.59375</v>
      </c>
      <c r="P18" s="2">
        <f t="shared" si="4"/>
        <v>1537806.8</v>
      </c>
      <c r="Q18" s="2">
        <f t="shared" si="5"/>
        <v>1.5378068</v>
      </c>
      <c r="R18" s="2">
        <v>15.6</v>
      </c>
      <c r="S18" s="2">
        <f t="shared" si="6"/>
        <v>40.403843999999992</v>
      </c>
      <c r="T18" s="2">
        <f t="shared" si="7"/>
        <v>9984</v>
      </c>
      <c r="U18" s="2">
        <f t="shared" si="8"/>
        <v>434928000</v>
      </c>
      <c r="V18" s="2">
        <v>43528.540266999997</v>
      </c>
      <c r="W18" s="2">
        <f t="shared" si="9"/>
        <v>13.267499073381599</v>
      </c>
      <c r="X18" s="2">
        <f t="shared" si="10"/>
        <v>8.2440443553281977</v>
      </c>
      <c r="Y18" s="2">
        <f t="shared" si="11"/>
        <v>3.0180961311697572</v>
      </c>
      <c r="Z18" s="2">
        <f t="shared" si="12"/>
        <v>7.1736677420134365</v>
      </c>
      <c r="AA18" s="2">
        <f t="shared" si="13"/>
        <v>6.9484189735689501</v>
      </c>
      <c r="AB18" s="2" t="e">
        <f t="shared" si="14"/>
        <v>#DIV/0!</v>
      </c>
      <c r="AC18" s="2">
        <v>0</v>
      </c>
      <c r="AD18" s="2" t="e">
        <f t="shared" si="15"/>
        <v>#DIV/0!</v>
      </c>
      <c r="AE18" s="2" t="s">
        <v>134</v>
      </c>
      <c r="AF18" s="2">
        <f t="shared" si="16"/>
        <v>26.273684210526316</v>
      </c>
      <c r="AG18" s="2">
        <f t="shared" si="17"/>
        <v>0.15626113428735477</v>
      </c>
      <c r="AH18" s="2">
        <f t="shared" si="18"/>
        <v>0.80537604620912884</v>
      </c>
      <c r="AI18" s="2">
        <f t="shared" si="19"/>
        <v>67430725.200000003</v>
      </c>
      <c r="AJ18" s="2">
        <f t="shared" si="20"/>
        <v>1909427.04</v>
      </c>
      <c r="AK18" s="2">
        <f t="shared" si="21"/>
        <v>1.90942704</v>
      </c>
      <c r="AL18" s="2" t="s">
        <v>223</v>
      </c>
      <c r="AM18" s="2" t="s">
        <v>224</v>
      </c>
      <c r="AN18" s="2" t="s">
        <v>225</v>
      </c>
      <c r="AO18" s="2" t="s">
        <v>226</v>
      </c>
      <c r="AP18" s="2" t="s">
        <v>134</v>
      </c>
      <c r="AQ18" s="2" t="s">
        <v>134</v>
      </c>
      <c r="AR18" s="2" t="s">
        <v>134</v>
      </c>
      <c r="AS18" s="2">
        <v>0</v>
      </c>
      <c r="AT18" s="2" t="s">
        <v>134</v>
      </c>
      <c r="AU18" s="2" t="s">
        <v>134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 t="s">
        <v>135</v>
      </c>
    </row>
    <row r="19" spans="1:99" s="2" customFormat="1" x14ac:dyDescent="0.25">
      <c r="A19" s="2" t="s">
        <v>227</v>
      </c>
      <c r="C19" s="2" t="s">
        <v>228</v>
      </c>
      <c r="D19" s="2">
        <v>1921</v>
      </c>
      <c r="E19" s="2">
        <f t="shared" si="22"/>
        <v>94</v>
      </c>
      <c r="F19" s="2">
        <v>0</v>
      </c>
      <c r="G19" s="2">
        <v>29</v>
      </c>
      <c r="H19" s="2">
        <v>87000</v>
      </c>
      <c r="I19" s="2">
        <v>4320</v>
      </c>
      <c r="J19" s="2">
        <v>4320</v>
      </c>
      <c r="K19" s="2">
        <v>4320</v>
      </c>
      <c r="L19" s="2">
        <f t="shared" si="1"/>
        <v>188178768</v>
      </c>
      <c r="M19" s="2">
        <v>478</v>
      </c>
      <c r="N19" s="2">
        <f t="shared" si="2"/>
        <v>20821680</v>
      </c>
      <c r="O19" s="2">
        <f t="shared" si="3"/>
        <v>0.74687500000000007</v>
      </c>
      <c r="P19" s="2">
        <f t="shared" si="4"/>
        <v>1934399.08</v>
      </c>
      <c r="Q19" s="2">
        <f t="shared" si="5"/>
        <v>1.9343990800000002</v>
      </c>
      <c r="R19" s="2">
        <v>2854</v>
      </c>
      <c r="S19" s="2">
        <f t="shared" si="6"/>
        <v>7391.8314599999994</v>
      </c>
      <c r="T19" s="2">
        <f t="shared" si="7"/>
        <v>1826560</v>
      </c>
      <c r="U19" s="2">
        <f t="shared" si="8"/>
        <v>79569520000</v>
      </c>
      <c r="W19" s="2">
        <f t="shared" si="9"/>
        <v>0</v>
      </c>
      <c r="X19" s="2">
        <f t="shared" si="10"/>
        <v>0</v>
      </c>
      <c r="Y19" s="2">
        <f t="shared" si="11"/>
        <v>0</v>
      </c>
      <c r="Z19" s="2">
        <f t="shared" si="12"/>
        <v>9.0376361561603105</v>
      </c>
      <c r="AA19" s="2">
        <f t="shared" si="13"/>
        <v>0</v>
      </c>
      <c r="AB19" s="2" t="e">
        <f t="shared" si="14"/>
        <v>#DIV/0!</v>
      </c>
      <c r="AC19" s="2">
        <v>0</v>
      </c>
      <c r="AD19" s="2" t="e">
        <f t="shared" si="15"/>
        <v>#DIV/0!</v>
      </c>
      <c r="AE19" s="2" t="s">
        <v>134</v>
      </c>
      <c r="AF19" s="2">
        <f t="shared" si="16"/>
        <v>3821.2552301255232</v>
      </c>
      <c r="AG19" s="2">
        <f t="shared" si="17"/>
        <v>0.17552638874851254</v>
      </c>
      <c r="AH19" s="2">
        <f t="shared" si="18"/>
        <v>0.36301972047768499</v>
      </c>
      <c r="AI19" s="2">
        <f t="shared" si="19"/>
        <v>188178768</v>
      </c>
      <c r="AJ19" s="2">
        <f t="shared" si="20"/>
        <v>5328633.5999999996</v>
      </c>
      <c r="AK19" s="2">
        <f t="shared" si="21"/>
        <v>5.3286335999999999</v>
      </c>
      <c r="AL19" s="2" t="s">
        <v>134</v>
      </c>
      <c r="AM19" s="2" t="s">
        <v>134</v>
      </c>
      <c r="AN19" s="2" t="s">
        <v>134</v>
      </c>
      <c r="AO19" s="2" t="s">
        <v>134</v>
      </c>
      <c r="AP19" s="2" t="s">
        <v>134</v>
      </c>
      <c r="AQ19" s="2" t="s">
        <v>134</v>
      </c>
      <c r="AR19" s="2" t="s">
        <v>134</v>
      </c>
      <c r="AS19" s="2">
        <v>0</v>
      </c>
      <c r="AT19" s="2" t="s">
        <v>134</v>
      </c>
      <c r="AU19" s="2" t="s">
        <v>134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 t="s">
        <v>135</v>
      </c>
    </row>
    <row r="20" spans="1:99" s="2" customFormat="1" x14ac:dyDescent="0.25">
      <c r="A20" s="2" t="s">
        <v>229</v>
      </c>
      <c r="C20" s="2" t="s">
        <v>230</v>
      </c>
      <c r="D20" s="2">
        <v>1873</v>
      </c>
      <c r="E20" s="2">
        <f t="shared" si="22"/>
        <v>142</v>
      </c>
      <c r="F20" s="2">
        <v>0</v>
      </c>
      <c r="G20" s="2">
        <v>27</v>
      </c>
      <c r="H20" s="2">
        <v>4820</v>
      </c>
      <c r="I20" s="2">
        <v>16580</v>
      </c>
      <c r="J20" s="2">
        <v>2694</v>
      </c>
      <c r="K20" s="2">
        <v>16580</v>
      </c>
      <c r="L20" s="2">
        <f t="shared" si="1"/>
        <v>722223142</v>
      </c>
      <c r="M20" s="2">
        <v>2630</v>
      </c>
      <c r="N20" s="2">
        <f t="shared" si="2"/>
        <v>114562800</v>
      </c>
      <c r="O20" s="2">
        <f t="shared" si="3"/>
        <v>4.109375</v>
      </c>
      <c r="P20" s="2">
        <f t="shared" si="4"/>
        <v>10643241.800000001</v>
      </c>
      <c r="Q20" s="2">
        <f t="shared" si="5"/>
        <v>10.6432418</v>
      </c>
      <c r="R20" s="2">
        <v>47</v>
      </c>
      <c r="S20" s="2">
        <f t="shared" si="6"/>
        <v>121.72953</v>
      </c>
      <c r="T20" s="2">
        <f t="shared" si="7"/>
        <v>30080</v>
      </c>
      <c r="U20" s="2">
        <f t="shared" si="8"/>
        <v>1310360000</v>
      </c>
      <c r="V20" s="2">
        <v>166293.37786000001</v>
      </c>
      <c r="W20" s="2">
        <f t="shared" si="9"/>
        <v>50.686221571727998</v>
      </c>
      <c r="X20" s="2">
        <f t="shared" si="10"/>
        <v>31.494968006416844</v>
      </c>
      <c r="Y20" s="2">
        <f t="shared" si="11"/>
        <v>4.3827615655716521</v>
      </c>
      <c r="Z20" s="2">
        <f t="shared" si="12"/>
        <v>6.3041680370940654</v>
      </c>
      <c r="AA20" s="2">
        <f t="shared" si="13"/>
        <v>15.253173640450003</v>
      </c>
      <c r="AB20" s="2" t="e">
        <f t="shared" si="14"/>
        <v>#DIV/0!</v>
      </c>
      <c r="AC20" s="2">
        <v>0</v>
      </c>
      <c r="AD20" s="2" t="e">
        <f t="shared" si="15"/>
        <v>#DIV/0!</v>
      </c>
      <c r="AE20" s="2" t="s">
        <v>134</v>
      </c>
      <c r="AF20" s="2">
        <f t="shared" si="16"/>
        <v>11.437262357414449</v>
      </c>
      <c r="AG20" s="2">
        <f t="shared" si="17"/>
        <v>5.219770629803417E-2</v>
      </c>
      <c r="AH20" s="2">
        <f t="shared" si="18"/>
        <v>3.2029062383937537</v>
      </c>
      <c r="AI20" s="2">
        <f t="shared" si="19"/>
        <v>117350370.60000001</v>
      </c>
      <c r="AJ20" s="2">
        <f t="shared" si="20"/>
        <v>3322995.12</v>
      </c>
      <c r="AK20" s="2">
        <f t="shared" si="21"/>
        <v>3.3229951200000003</v>
      </c>
      <c r="AL20" s="2" t="s">
        <v>231</v>
      </c>
      <c r="AM20" s="2" t="s">
        <v>232</v>
      </c>
      <c r="AN20" s="2" t="s">
        <v>233</v>
      </c>
      <c r="AO20" s="2" t="s">
        <v>234</v>
      </c>
      <c r="AP20" s="2" t="s">
        <v>134</v>
      </c>
      <c r="AQ20" s="2" t="s">
        <v>134</v>
      </c>
      <c r="AR20" s="2" t="s">
        <v>134</v>
      </c>
      <c r="AS20" s="2">
        <v>0</v>
      </c>
      <c r="AT20" s="2" t="s">
        <v>134</v>
      </c>
      <c r="AU20" s="2" t="s">
        <v>134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 t="s">
        <v>135</v>
      </c>
    </row>
    <row r="21" spans="1:99" s="2" customFormat="1" x14ac:dyDescent="0.25">
      <c r="A21" s="2" t="s">
        <v>235</v>
      </c>
      <c r="C21" s="2" t="s">
        <v>236</v>
      </c>
      <c r="D21" s="2">
        <v>1932</v>
      </c>
      <c r="E21" s="2">
        <f t="shared" si="22"/>
        <v>83</v>
      </c>
      <c r="F21" s="2">
        <v>0</v>
      </c>
      <c r="G21" s="2">
        <v>14</v>
      </c>
      <c r="H21" s="2">
        <v>600</v>
      </c>
      <c r="I21" s="2">
        <v>40900</v>
      </c>
      <c r="J21" s="2">
        <v>19800</v>
      </c>
      <c r="K21" s="2">
        <v>40900</v>
      </c>
      <c r="L21" s="2">
        <f t="shared" si="1"/>
        <v>1781599910</v>
      </c>
      <c r="M21" s="2">
        <v>4090</v>
      </c>
      <c r="N21" s="2">
        <f t="shared" si="2"/>
        <v>178160400</v>
      </c>
      <c r="O21" s="2">
        <f t="shared" si="3"/>
        <v>6.390625</v>
      </c>
      <c r="P21" s="2">
        <f t="shared" si="4"/>
        <v>16551657.4</v>
      </c>
      <c r="Q21" s="2">
        <f t="shared" si="5"/>
        <v>16.5516574</v>
      </c>
      <c r="R21" s="2">
        <v>44.8</v>
      </c>
      <c r="S21" s="2">
        <f t="shared" si="6"/>
        <v>116.03155199999998</v>
      </c>
      <c r="T21" s="2">
        <f t="shared" si="7"/>
        <v>28672</v>
      </c>
      <c r="U21" s="2">
        <f t="shared" si="8"/>
        <v>1249024000</v>
      </c>
      <c r="V21" s="2">
        <v>174161.32159000001</v>
      </c>
      <c r="W21" s="2">
        <f t="shared" si="9"/>
        <v>53.084370820631996</v>
      </c>
      <c r="X21" s="2">
        <f t="shared" si="10"/>
        <v>32.985109341216464</v>
      </c>
      <c r="Y21" s="2">
        <f t="shared" si="11"/>
        <v>3.6807881428550053</v>
      </c>
      <c r="Z21" s="2">
        <f t="shared" si="12"/>
        <v>9.9999770431588608</v>
      </c>
      <c r="AA21" s="2">
        <f t="shared" si="13"/>
        <v>2.1735486828524566</v>
      </c>
      <c r="AB21" s="2" t="e">
        <f t="shared" si="14"/>
        <v>#DIV/0!</v>
      </c>
      <c r="AC21" s="2">
        <v>0</v>
      </c>
      <c r="AD21" s="2" t="e">
        <f t="shared" si="15"/>
        <v>#DIV/0!</v>
      </c>
      <c r="AE21" s="2" t="s">
        <v>134</v>
      </c>
      <c r="AF21" s="2">
        <f t="shared" si="16"/>
        <v>7.0102689486552565</v>
      </c>
      <c r="AG21" s="2">
        <f t="shared" si="17"/>
        <v>6.639553304604795E-2</v>
      </c>
      <c r="AH21" s="2">
        <f t="shared" si="18"/>
        <v>0.67771045572631328</v>
      </c>
      <c r="AI21" s="2">
        <f t="shared" si="19"/>
        <v>862486020</v>
      </c>
      <c r="AJ21" s="2">
        <f t="shared" si="20"/>
        <v>24422904</v>
      </c>
      <c r="AK21" s="2">
        <f t="shared" si="21"/>
        <v>24.422903999999999</v>
      </c>
      <c r="AL21" s="2" t="s">
        <v>237</v>
      </c>
      <c r="AM21" s="2" t="s">
        <v>238</v>
      </c>
      <c r="AN21" s="2" t="s">
        <v>239</v>
      </c>
      <c r="AO21" s="2" t="s">
        <v>240</v>
      </c>
      <c r="AP21" s="2" t="s">
        <v>134</v>
      </c>
      <c r="AQ21" s="2" t="s">
        <v>134</v>
      </c>
      <c r="AR21" s="2" t="s">
        <v>134</v>
      </c>
      <c r="AS21" s="2">
        <v>0</v>
      </c>
      <c r="AT21" s="2" t="s">
        <v>134</v>
      </c>
      <c r="AU21" s="2" t="s">
        <v>134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 t="s">
        <v>135</v>
      </c>
    </row>
    <row r="22" spans="1:99" s="2" customFormat="1" x14ac:dyDescent="0.25">
      <c r="A22" s="2" t="s">
        <v>241</v>
      </c>
      <c r="C22" s="2" t="s">
        <v>242</v>
      </c>
      <c r="F22" s="2">
        <v>0</v>
      </c>
      <c r="G22" s="2">
        <v>14</v>
      </c>
      <c r="H22" s="2">
        <v>1000</v>
      </c>
      <c r="I22" s="2">
        <v>6000</v>
      </c>
      <c r="J22" s="2">
        <v>2400</v>
      </c>
      <c r="K22" s="2">
        <v>6000</v>
      </c>
      <c r="L22" s="2">
        <f t="shared" si="1"/>
        <v>261359400</v>
      </c>
      <c r="M22" s="2">
        <v>594</v>
      </c>
      <c r="N22" s="2">
        <f t="shared" si="2"/>
        <v>25874640</v>
      </c>
      <c r="O22" s="2">
        <f t="shared" si="3"/>
        <v>0.92812500000000009</v>
      </c>
      <c r="P22" s="2">
        <f t="shared" si="4"/>
        <v>2403834.84</v>
      </c>
      <c r="Q22" s="2">
        <f t="shared" si="5"/>
        <v>2.40383484</v>
      </c>
      <c r="R22" s="2">
        <v>12.8</v>
      </c>
      <c r="S22" s="2">
        <f t="shared" si="6"/>
        <v>33.151871999999997</v>
      </c>
      <c r="T22" s="2">
        <f t="shared" si="7"/>
        <v>8192</v>
      </c>
      <c r="U22" s="2">
        <f t="shared" si="8"/>
        <v>356864000</v>
      </c>
      <c r="V22" s="2">
        <v>85940.919729000001</v>
      </c>
      <c r="W22" s="2">
        <f t="shared" si="9"/>
        <v>26.194792333399199</v>
      </c>
      <c r="X22" s="2">
        <f t="shared" si="10"/>
        <v>16.276694551154225</v>
      </c>
      <c r="Y22" s="2">
        <f t="shared" si="11"/>
        <v>4.7660384125864894</v>
      </c>
      <c r="Z22" s="2">
        <f t="shared" si="12"/>
        <v>10.100986912281678</v>
      </c>
      <c r="AA22" s="2">
        <f t="shared" si="13"/>
        <v>8.8485397457461819</v>
      </c>
      <c r="AB22" s="2" t="e">
        <f t="shared" si="14"/>
        <v>#DIV/0!</v>
      </c>
      <c r="AC22" s="2">
        <v>0</v>
      </c>
      <c r="AD22" s="2" t="e">
        <f t="shared" si="15"/>
        <v>#DIV/0!</v>
      </c>
      <c r="AE22" s="2">
        <v>225.45500000000001</v>
      </c>
      <c r="AF22" s="2">
        <f t="shared" si="16"/>
        <v>13.791245791245791</v>
      </c>
      <c r="AG22" s="2">
        <f t="shared" si="17"/>
        <v>0.17598355998641407</v>
      </c>
      <c r="AH22" s="2">
        <f t="shared" si="18"/>
        <v>0.81200980153711444</v>
      </c>
      <c r="AI22" s="2">
        <f t="shared" si="19"/>
        <v>104543760</v>
      </c>
      <c r="AJ22" s="2">
        <f t="shared" si="20"/>
        <v>2960352</v>
      </c>
      <c r="AK22" s="2">
        <f t="shared" si="21"/>
        <v>2.9603519999999999</v>
      </c>
      <c r="AL22" s="2" t="s">
        <v>243</v>
      </c>
      <c r="AM22" s="2" t="s">
        <v>244</v>
      </c>
      <c r="AN22" s="2" t="s">
        <v>245</v>
      </c>
      <c r="AO22" s="2" t="s">
        <v>246</v>
      </c>
      <c r="AP22" s="2" t="s">
        <v>247</v>
      </c>
      <c r="AQ22" s="2" t="s">
        <v>248</v>
      </c>
      <c r="AR22" s="2" t="s">
        <v>249</v>
      </c>
      <c r="AS22" s="2">
        <v>1</v>
      </c>
      <c r="AT22" s="2" t="s">
        <v>250</v>
      </c>
      <c r="AU22" s="2" t="s">
        <v>251</v>
      </c>
      <c r="AV22" s="2">
        <v>8</v>
      </c>
      <c r="AW22" s="5">
        <v>17</v>
      </c>
      <c r="AX22" s="5">
        <v>76</v>
      </c>
      <c r="AY22" s="5">
        <v>7</v>
      </c>
      <c r="AZ22" s="5">
        <v>2.8</v>
      </c>
      <c r="BA22" s="5">
        <v>6.8</v>
      </c>
      <c r="BB22" s="2">
        <v>0</v>
      </c>
      <c r="BC22" s="5">
        <v>0.6</v>
      </c>
      <c r="BD22" s="2">
        <v>0</v>
      </c>
      <c r="BE22" s="5">
        <v>0.4</v>
      </c>
      <c r="BF22" s="5">
        <v>24.1</v>
      </c>
      <c r="BG22" s="5">
        <v>16.600000000000001</v>
      </c>
      <c r="BH22" s="5">
        <v>43</v>
      </c>
      <c r="BI22" s="5">
        <v>0.1</v>
      </c>
      <c r="BJ22" s="2">
        <v>0</v>
      </c>
      <c r="BK22" s="5">
        <v>0.3</v>
      </c>
      <c r="BL22" s="5">
        <v>3.3</v>
      </c>
      <c r="BM22" s="2">
        <v>0</v>
      </c>
      <c r="BN22" s="5">
        <v>2</v>
      </c>
      <c r="BO22" s="5">
        <v>27046</v>
      </c>
      <c r="BP22" s="5">
        <v>2069</v>
      </c>
      <c r="BQ22" s="5">
        <v>128</v>
      </c>
      <c r="BR22" s="5">
        <v>10</v>
      </c>
      <c r="BS22" s="5">
        <v>0.2</v>
      </c>
      <c r="BT22" s="5">
        <v>0.02</v>
      </c>
      <c r="BU22" s="5">
        <v>36469</v>
      </c>
      <c r="BV22" s="5">
        <v>173</v>
      </c>
      <c r="BW22" s="5">
        <v>0.27</v>
      </c>
      <c r="BX22" s="5">
        <v>91923</v>
      </c>
      <c r="BY22" s="5">
        <v>2900</v>
      </c>
      <c r="BZ22" s="5">
        <v>436</v>
      </c>
      <c r="CA22" s="5">
        <v>14</v>
      </c>
      <c r="CB22" s="5">
        <v>0.46</v>
      </c>
      <c r="CC22" s="5">
        <v>0.02</v>
      </c>
      <c r="CD22" s="5">
        <v>8</v>
      </c>
      <c r="CE22" s="5">
        <v>30</v>
      </c>
      <c r="CF22" s="5">
        <v>1</v>
      </c>
      <c r="CG22" s="5">
        <v>2</v>
      </c>
      <c r="CH22" s="5">
        <v>50</v>
      </c>
      <c r="CI22" s="5">
        <v>35</v>
      </c>
      <c r="CJ22" s="5">
        <v>61</v>
      </c>
      <c r="CK22" s="5">
        <v>3</v>
      </c>
      <c r="CL22" s="5">
        <v>4</v>
      </c>
      <c r="CM22" s="2">
        <v>0</v>
      </c>
      <c r="CN22" s="2">
        <v>0</v>
      </c>
      <c r="CO22" s="2">
        <v>0</v>
      </c>
      <c r="CP22" s="2">
        <v>0</v>
      </c>
      <c r="CQ22" s="5">
        <v>1</v>
      </c>
      <c r="CR22" s="5">
        <v>4</v>
      </c>
      <c r="CS22" s="5">
        <v>0.85055000000000003</v>
      </c>
      <c r="CT22" s="5">
        <v>0.58443000000000001</v>
      </c>
      <c r="CU22" s="2" t="s">
        <v>135</v>
      </c>
    </row>
    <row r="23" spans="1:99" s="2" customFormat="1" x14ac:dyDescent="0.25">
      <c r="A23" s="2" t="s">
        <v>252</v>
      </c>
      <c r="C23" s="2" t="s">
        <v>253</v>
      </c>
      <c r="D23" s="2">
        <v>1825</v>
      </c>
      <c r="E23" s="2">
        <f>2015-D23</f>
        <v>190</v>
      </c>
      <c r="F23" s="2">
        <v>0</v>
      </c>
      <c r="G23" s="2">
        <v>15</v>
      </c>
      <c r="H23" s="2">
        <v>774</v>
      </c>
      <c r="I23" s="2">
        <v>27700</v>
      </c>
      <c r="J23" s="2">
        <v>19600</v>
      </c>
      <c r="K23" s="2">
        <v>27700</v>
      </c>
      <c r="L23" s="2">
        <f t="shared" si="1"/>
        <v>1206609230</v>
      </c>
      <c r="M23" s="2">
        <v>1800</v>
      </c>
      <c r="N23" s="2">
        <f t="shared" si="2"/>
        <v>78408000</v>
      </c>
      <c r="O23" s="2">
        <f t="shared" si="3"/>
        <v>2.8125</v>
      </c>
      <c r="P23" s="2">
        <f t="shared" si="4"/>
        <v>7284348</v>
      </c>
      <c r="Q23" s="2">
        <f t="shared" si="5"/>
        <v>7.2843480000000005</v>
      </c>
      <c r="R23" s="2">
        <v>16</v>
      </c>
      <c r="S23" s="2">
        <f t="shared" si="6"/>
        <v>41.439839999999997</v>
      </c>
      <c r="T23" s="2">
        <f t="shared" si="7"/>
        <v>10240</v>
      </c>
      <c r="U23" s="2">
        <f t="shared" si="8"/>
        <v>446080000</v>
      </c>
      <c r="V23" s="2">
        <v>119574.0546</v>
      </c>
      <c r="W23" s="2">
        <f t="shared" si="9"/>
        <v>36.446171842079998</v>
      </c>
      <c r="X23" s="2">
        <f t="shared" si="10"/>
        <v>22.646608496912403</v>
      </c>
      <c r="Y23" s="2">
        <f t="shared" si="11"/>
        <v>3.8093551735057294</v>
      </c>
      <c r="Z23" s="2">
        <f t="shared" si="12"/>
        <v>15.388853560861136</v>
      </c>
      <c r="AA23" s="2">
        <f t="shared" si="13"/>
        <v>1.5075222649507318</v>
      </c>
      <c r="AB23" s="2" t="e">
        <f t="shared" si="14"/>
        <v>#DIV/0!</v>
      </c>
      <c r="AC23" s="2">
        <v>0</v>
      </c>
      <c r="AD23" s="2" t="e">
        <f t="shared" si="15"/>
        <v>#DIV/0!</v>
      </c>
      <c r="AE23" s="2">
        <v>137.43199999999999</v>
      </c>
      <c r="AF23" s="2">
        <f t="shared" si="16"/>
        <v>5.6888888888888891</v>
      </c>
      <c r="AG23" s="2">
        <f t="shared" si="17"/>
        <v>0.15401801694040224</v>
      </c>
      <c r="AH23" s="2">
        <f t="shared" si="18"/>
        <v>0.30130233823269553</v>
      </c>
      <c r="AI23" s="2">
        <f t="shared" si="19"/>
        <v>853774040</v>
      </c>
      <c r="AJ23" s="2">
        <f t="shared" si="20"/>
        <v>24176208</v>
      </c>
      <c r="AK23" s="2">
        <f t="shared" si="21"/>
        <v>24.176207999999999</v>
      </c>
      <c r="AL23" s="2" t="s">
        <v>254</v>
      </c>
      <c r="AM23" s="2" t="s">
        <v>134</v>
      </c>
      <c r="AN23" s="2" t="s">
        <v>255</v>
      </c>
      <c r="AO23" s="2" t="s">
        <v>256</v>
      </c>
      <c r="AP23" s="2" t="s">
        <v>257</v>
      </c>
      <c r="AQ23" s="2" t="s">
        <v>258</v>
      </c>
      <c r="AR23" s="2" t="s">
        <v>259</v>
      </c>
      <c r="AS23" s="2">
        <v>1</v>
      </c>
      <c r="AT23" s="2" t="s">
        <v>260</v>
      </c>
      <c r="AU23" s="2" t="s">
        <v>261</v>
      </c>
      <c r="AV23" s="2">
        <v>8</v>
      </c>
      <c r="AW23" s="5">
        <v>41</v>
      </c>
      <c r="AX23" s="5">
        <v>55</v>
      </c>
      <c r="AY23" s="5">
        <v>4</v>
      </c>
      <c r="AZ23" s="5">
        <v>6.3</v>
      </c>
      <c r="BA23" s="5">
        <v>4.0999999999999996</v>
      </c>
      <c r="BB23" s="5">
        <v>0.1</v>
      </c>
      <c r="BC23" s="5">
        <v>1.7</v>
      </c>
      <c r="BD23" s="2">
        <v>0</v>
      </c>
      <c r="BE23" s="5">
        <v>0.5</v>
      </c>
      <c r="BF23" s="5">
        <v>30.4</v>
      </c>
      <c r="BG23" s="5">
        <v>16.600000000000001</v>
      </c>
      <c r="BH23" s="5">
        <v>34.9</v>
      </c>
      <c r="BI23" s="5">
        <v>0.1</v>
      </c>
      <c r="BJ23" s="2">
        <v>0</v>
      </c>
      <c r="BK23" s="5">
        <v>0.5</v>
      </c>
      <c r="BL23" s="5">
        <v>4.5</v>
      </c>
      <c r="BM23" s="2">
        <v>0</v>
      </c>
      <c r="BN23" s="5">
        <v>0.2</v>
      </c>
      <c r="BO23" s="5">
        <v>25560</v>
      </c>
      <c r="BP23" s="5">
        <v>1992</v>
      </c>
      <c r="BQ23" s="5">
        <v>115</v>
      </c>
      <c r="BR23" s="5">
        <v>9</v>
      </c>
      <c r="BS23" s="5">
        <v>0.21</v>
      </c>
      <c r="BT23" s="5">
        <v>0.02</v>
      </c>
      <c r="BU23" s="5">
        <v>34795</v>
      </c>
      <c r="BV23" s="5">
        <v>156</v>
      </c>
      <c r="BW23" s="5">
        <v>0.28999999999999998</v>
      </c>
      <c r="BX23" s="5">
        <v>85145</v>
      </c>
      <c r="BY23" s="5">
        <v>1991</v>
      </c>
      <c r="BZ23" s="5">
        <v>382</v>
      </c>
      <c r="CA23" s="5">
        <v>9</v>
      </c>
      <c r="CB23" s="5">
        <v>0.69</v>
      </c>
      <c r="CC23" s="5">
        <v>0.02</v>
      </c>
      <c r="CD23" s="5">
        <v>13</v>
      </c>
      <c r="CE23" s="5">
        <v>31</v>
      </c>
      <c r="CF23" s="5">
        <v>3</v>
      </c>
      <c r="CG23" s="5">
        <v>4</v>
      </c>
      <c r="CH23" s="5">
        <v>47</v>
      </c>
      <c r="CI23" s="5">
        <v>35</v>
      </c>
      <c r="CJ23" s="5">
        <v>58</v>
      </c>
      <c r="CK23" s="2">
        <v>0</v>
      </c>
      <c r="CL23" s="5">
        <v>1</v>
      </c>
      <c r="CM23" s="2">
        <v>0</v>
      </c>
      <c r="CN23" s="2">
        <v>0</v>
      </c>
      <c r="CO23" s="2">
        <v>0</v>
      </c>
      <c r="CP23" s="2">
        <v>0</v>
      </c>
      <c r="CQ23" s="5">
        <v>2</v>
      </c>
      <c r="CR23" s="5">
        <v>6</v>
      </c>
      <c r="CS23" s="5">
        <v>0.70304999999999995</v>
      </c>
      <c r="CT23" s="5">
        <v>0.20624999999999999</v>
      </c>
      <c r="CU23" s="2" t="s">
        <v>135</v>
      </c>
    </row>
    <row r="24" spans="1:99" s="2" customFormat="1" x14ac:dyDescent="0.25">
      <c r="A24" s="2" t="s">
        <v>262</v>
      </c>
      <c r="C24" s="2" t="s">
        <v>263</v>
      </c>
      <c r="D24" s="2">
        <v>1907</v>
      </c>
      <c r="E24" s="2">
        <f>2015-D24</f>
        <v>108</v>
      </c>
      <c r="F24" s="2">
        <v>0</v>
      </c>
      <c r="G24" s="2">
        <v>48</v>
      </c>
      <c r="H24" s="2">
        <v>157600</v>
      </c>
      <c r="I24" s="2">
        <v>30000</v>
      </c>
      <c r="J24" s="2">
        <v>30000</v>
      </c>
      <c r="K24" s="2">
        <v>30000</v>
      </c>
      <c r="L24" s="2">
        <f t="shared" si="1"/>
        <v>1306797000</v>
      </c>
      <c r="M24" s="2">
        <v>2804</v>
      </c>
      <c r="N24" s="2">
        <f t="shared" si="2"/>
        <v>122142240</v>
      </c>
      <c r="O24" s="2">
        <f t="shared" si="3"/>
        <v>4.3812500000000005</v>
      </c>
      <c r="P24" s="2">
        <f t="shared" si="4"/>
        <v>11347395.439999999</v>
      </c>
      <c r="Q24" s="2">
        <f t="shared" si="5"/>
        <v>11.347395440000001</v>
      </c>
      <c r="R24" s="2">
        <v>5414</v>
      </c>
      <c r="S24" s="2">
        <f t="shared" si="6"/>
        <v>14022.205859999998</v>
      </c>
      <c r="T24" s="2">
        <f t="shared" si="7"/>
        <v>3464960</v>
      </c>
      <c r="U24" s="2">
        <f t="shared" si="8"/>
        <v>150942320000</v>
      </c>
      <c r="W24" s="2">
        <f t="shared" si="9"/>
        <v>0</v>
      </c>
      <c r="X24" s="2">
        <f t="shared" si="10"/>
        <v>0</v>
      </c>
      <c r="Y24" s="2">
        <f t="shared" si="11"/>
        <v>0</v>
      </c>
      <c r="Z24" s="2">
        <f t="shared" si="12"/>
        <v>10.698976865005914</v>
      </c>
      <c r="AA24" s="2">
        <f t="shared" si="13"/>
        <v>0</v>
      </c>
      <c r="AB24" s="2" t="e">
        <f t="shared" si="14"/>
        <v>#DIV/0!</v>
      </c>
      <c r="AC24" s="2">
        <v>0</v>
      </c>
      <c r="AD24" s="2" t="e">
        <f t="shared" si="15"/>
        <v>#DIV/0!</v>
      </c>
      <c r="AE24" s="2" t="s">
        <v>134</v>
      </c>
      <c r="AF24" s="2">
        <f t="shared" si="16"/>
        <v>1235.7203994293866</v>
      </c>
      <c r="AG24" s="2">
        <f t="shared" si="17"/>
        <v>8.5793573328171585E-2</v>
      </c>
      <c r="AH24" s="2">
        <f t="shared" si="18"/>
        <v>0.30664989676903287</v>
      </c>
      <c r="AI24" s="2">
        <f t="shared" si="19"/>
        <v>1306797000</v>
      </c>
      <c r="AJ24" s="2">
        <f t="shared" si="20"/>
        <v>37004400</v>
      </c>
      <c r="AK24" s="2">
        <f t="shared" si="21"/>
        <v>37.004399999999997</v>
      </c>
      <c r="AL24" s="2" t="s">
        <v>134</v>
      </c>
      <c r="AM24" s="2" t="s">
        <v>134</v>
      </c>
      <c r="AN24" s="2" t="s">
        <v>134</v>
      </c>
      <c r="AO24" s="2" t="s">
        <v>134</v>
      </c>
      <c r="AP24" s="2" t="s">
        <v>134</v>
      </c>
      <c r="AQ24" s="2" t="s">
        <v>134</v>
      </c>
      <c r="AR24" s="2" t="s">
        <v>134</v>
      </c>
      <c r="AS24" s="2">
        <v>0</v>
      </c>
      <c r="AT24" s="2" t="s">
        <v>134</v>
      </c>
      <c r="AU24" s="2" t="s">
        <v>134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 t="s">
        <v>135</v>
      </c>
    </row>
    <row r="25" spans="1:99" s="2" customFormat="1" x14ac:dyDescent="0.25">
      <c r="A25" s="2" t="s">
        <v>264</v>
      </c>
      <c r="C25" s="2" t="s">
        <v>265</v>
      </c>
      <c r="D25" s="2">
        <v>1913</v>
      </c>
      <c r="E25" s="2">
        <f>2015-D25</f>
        <v>102</v>
      </c>
      <c r="F25" s="2">
        <v>0</v>
      </c>
      <c r="G25" s="2">
        <v>34</v>
      </c>
      <c r="H25" s="2">
        <v>12600</v>
      </c>
      <c r="I25" s="2">
        <v>8600</v>
      </c>
      <c r="J25" s="2">
        <v>6300</v>
      </c>
      <c r="K25" s="2">
        <v>8600</v>
      </c>
      <c r="L25" s="2">
        <f t="shared" si="1"/>
        <v>374615140</v>
      </c>
      <c r="M25" s="2">
        <v>323</v>
      </c>
      <c r="N25" s="2">
        <f t="shared" si="2"/>
        <v>14069880</v>
      </c>
      <c r="O25" s="2">
        <f t="shared" si="3"/>
        <v>0.50468750000000007</v>
      </c>
      <c r="P25" s="2">
        <f t="shared" si="4"/>
        <v>1307135.78</v>
      </c>
      <c r="Q25" s="2">
        <f t="shared" si="5"/>
        <v>1.3071357800000001</v>
      </c>
      <c r="R25" s="2">
        <v>29</v>
      </c>
      <c r="S25" s="2">
        <f t="shared" si="6"/>
        <v>75.109709999999993</v>
      </c>
      <c r="T25" s="2">
        <f t="shared" si="7"/>
        <v>18560</v>
      </c>
      <c r="U25" s="2">
        <f t="shared" si="8"/>
        <v>808520000</v>
      </c>
      <c r="V25" s="2">
        <v>29840.577130999998</v>
      </c>
      <c r="W25" s="2">
        <f t="shared" si="9"/>
        <v>9.0954079095287987</v>
      </c>
      <c r="X25" s="2">
        <f t="shared" si="10"/>
        <v>5.6516262651486135</v>
      </c>
      <c r="Y25" s="2">
        <f t="shared" si="11"/>
        <v>2.2441750040098838</v>
      </c>
      <c r="Z25" s="2">
        <f t="shared" si="12"/>
        <v>26.625325873426071</v>
      </c>
      <c r="AA25" s="2">
        <f t="shared" si="13"/>
        <v>1.1704409809604108</v>
      </c>
      <c r="AB25" s="2" t="e">
        <f t="shared" si="14"/>
        <v>#DIV/0!</v>
      </c>
      <c r="AC25" s="2">
        <v>0</v>
      </c>
      <c r="AD25" s="2" t="e">
        <f t="shared" si="15"/>
        <v>#DIV/0!</v>
      </c>
      <c r="AE25" s="2">
        <v>162.56299999999999</v>
      </c>
      <c r="AF25" s="2">
        <f t="shared" si="16"/>
        <v>57.461300309597526</v>
      </c>
      <c r="AG25" s="2">
        <f t="shared" si="17"/>
        <v>0.62906450917499901</v>
      </c>
      <c r="AH25" s="2">
        <f t="shared" si="18"/>
        <v>0.16820853993682089</v>
      </c>
      <c r="AI25" s="2">
        <f t="shared" si="19"/>
        <v>274427370</v>
      </c>
      <c r="AJ25" s="2">
        <f t="shared" si="20"/>
        <v>7770924</v>
      </c>
      <c r="AK25" s="2">
        <f t="shared" si="21"/>
        <v>7.7709239999999999</v>
      </c>
      <c r="AL25" s="2" t="s">
        <v>266</v>
      </c>
      <c r="AM25" s="2" t="s">
        <v>267</v>
      </c>
      <c r="AN25" s="2" t="s">
        <v>268</v>
      </c>
      <c r="AO25" s="2" t="s">
        <v>269</v>
      </c>
      <c r="AP25" s="2" t="s">
        <v>270</v>
      </c>
      <c r="AQ25" s="2" t="s">
        <v>165</v>
      </c>
      <c r="AR25" s="2" t="s">
        <v>271</v>
      </c>
      <c r="AS25" s="2">
        <v>1</v>
      </c>
      <c r="AT25" s="2" t="s">
        <v>272</v>
      </c>
      <c r="AU25" s="2" t="s">
        <v>273</v>
      </c>
      <c r="AV25" s="2">
        <v>8</v>
      </c>
      <c r="AW25" s="5">
        <v>73</v>
      </c>
      <c r="AX25" s="5">
        <v>27</v>
      </c>
      <c r="AY25" s="2">
        <v>0</v>
      </c>
      <c r="AZ25" s="5">
        <v>4.3</v>
      </c>
      <c r="BA25" s="5">
        <v>3.4</v>
      </c>
      <c r="BB25" s="5">
        <v>0.1</v>
      </c>
      <c r="BC25" s="5">
        <v>1.3</v>
      </c>
      <c r="BD25" s="2">
        <v>0</v>
      </c>
      <c r="BE25" s="5">
        <v>0.7</v>
      </c>
      <c r="BF25" s="5">
        <v>31.7</v>
      </c>
      <c r="BG25" s="5">
        <v>22.5</v>
      </c>
      <c r="BH25" s="5">
        <v>27.3</v>
      </c>
      <c r="BI25" s="2">
        <v>0</v>
      </c>
      <c r="BJ25" s="2">
        <v>0</v>
      </c>
      <c r="BK25" s="5">
        <v>1.5</v>
      </c>
      <c r="BL25" s="5">
        <v>6.8</v>
      </c>
      <c r="BM25" s="5">
        <v>0.1</v>
      </c>
      <c r="BN25" s="5">
        <v>0.3</v>
      </c>
      <c r="BO25" s="5">
        <v>11280</v>
      </c>
      <c r="BP25" s="5">
        <v>810</v>
      </c>
      <c r="BQ25" s="5">
        <v>106</v>
      </c>
      <c r="BR25" s="5">
        <v>8</v>
      </c>
      <c r="BS25" s="5">
        <v>0.2</v>
      </c>
      <c r="BT25" s="5">
        <v>0.01</v>
      </c>
      <c r="BU25" s="5">
        <v>17038</v>
      </c>
      <c r="BV25" s="5">
        <v>161</v>
      </c>
      <c r="BW25" s="5">
        <v>0.3</v>
      </c>
      <c r="BX25" s="5">
        <v>62258</v>
      </c>
      <c r="BY25" s="5">
        <v>2032</v>
      </c>
      <c r="BZ25" s="5">
        <v>587</v>
      </c>
      <c r="CA25" s="5">
        <v>19</v>
      </c>
      <c r="CB25" s="5">
        <v>0.43</v>
      </c>
      <c r="CC25" s="5">
        <v>0.01</v>
      </c>
      <c r="CD25" s="5">
        <v>11</v>
      </c>
      <c r="CE25" s="5">
        <v>32</v>
      </c>
      <c r="CF25" s="5">
        <v>4</v>
      </c>
      <c r="CG25" s="5">
        <v>5</v>
      </c>
      <c r="CH25" s="5">
        <v>54</v>
      </c>
      <c r="CI25" s="5">
        <v>28</v>
      </c>
      <c r="CJ25" s="5">
        <v>53</v>
      </c>
      <c r="CK25" s="2">
        <v>0</v>
      </c>
      <c r="CL25" s="5">
        <v>1</v>
      </c>
      <c r="CM25" s="2">
        <v>0</v>
      </c>
      <c r="CN25" s="2">
        <v>0</v>
      </c>
      <c r="CO25" s="2">
        <v>0</v>
      </c>
      <c r="CP25" s="2">
        <v>0</v>
      </c>
      <c r="CQ25" s="5">
        <v>3</v>
      </c>
      <c r="CR25" s="5">
        <v>8</v>
      </c>
      <c r="CS25" s="5">
        <v>0.79535999999999996</v>
      </c>
      <c r="CT25" s="5">
        <v>0.41181000000000001</v>
      </c>
      <c r="CU25" s="2" t="s">
        <v>135</v>
      </c>
    </row>
    <row r="26" spans="1:99" s="2" customFormat="1" x14ac:dyDescent="0.25">
      <c r="A26" s="2" t="s">
        <v>274</v>
      </c>
      <c r="C26" s="2" t="s">
        <v>275</v>
      </c>
      <c r="D26" s="2">
        <v>1918</v>
      </c>
      <c r="E26" s="2">
        <f>2015-D26</f>
        <v>97</v>
      </c>
      <c r="F26" s="2">
        <v>0</v>
      </c>
      <c r="G26" s="2">
        <v>31</v>
      </c>
      <c r="H26" s="2">
        <v>6300</v>
      </c>
      <c r="I26" s="2">
        <v>9635</v>
      </c>
      <c r="J26" s="2">
        <v>4691</v>
      </c>
      <c r="K26" s="2">
        <v>9635</v>
      </c>
      <c r="L26" s="2">
        <f t="shared" si="1"/>
        <v>419699636.5</v>
      </c>
      <c r="M26" s="2">
        <v>624.54848949999996</v>
      </c>
      <c r="N26" s="2">
        <f t="shared" si="2"/>
        <v>27205332.20262</v>
      </c>
      <c r="O26" s="2">
        <f t="shared" si="3"/>
        <v>0.97585701484374998</v>
      </c>
      <c r="P26" s="2">
        <f t="shared" si="4"/>
        <v>2527460.3002179698</v>
      </c>
      <c r="Q26" s="2">
        <f t="shared" si="5"/>
        <v>2.5274603002179701</v>
      </c>
      <c r="R26" s="2">
        <v>15.8</v>
      </c>
      <c r="S26" s="2">
        <f t="shared" si="6"/>
        <v>40.921841999999998</v>
      </c>
      <c r="T26" s="2">
        <f t="shared" si="7"/>
        <v>10112</v>
      </c>
      <c r="U26" s="2">
        <f t="shared" si="8"/>
        <v>440504000</v>
      </c>
      <c r="V26" s="2">
        <v>40580.302554000002</v>
      </c>
      <c r="W26" s="2">
        <f t="shared" si="9"/>
        <v>12.368876218459199</v>
      </c>
      <c r="X26" s="2">
        <f t="shared" si="10"/>
        <v>7.6856658219122771</v>
      </c>
      <c r="Y26" s="2">
        <f t="shared" si="11"/>
        <v>2.1947394149909401</v>
      </c>
      <c r="Z26" s="2">
        <f t="shared" si="12"/>
        <v>15.427109412748909</v>
      </c>
      <c r="AA26" s="2">
        <f t="shared" si="13"/>
        <v>2.1376307996279209</v>
      </c>
      <c r="AB26" s="2" t="e">
        <f t="shared" si="14"/>
        <v>#DIV/0!</v>
      </c>
      <c r="AC26" s="2">
        <v>0</v>
      </c>
      <c r="AD26" s="2" t="e">
        <f t="shared" si="15"/>
        <v>#DIV/0!</v>
      </c>
      <c r="AE26" s="2" t="s">
        <v>134</v>
      </c>
      <c r="AF26" s="2">
        <f t="shared" si="16"/>
        <v>16.190896575693344</v>
      </c>
      <c r="AG26" s="2">
        <f t="shared" si="17"/>
        <v>0.26212170934687451</v>
      </c>
      <c r="AH26" s="2">
        <f t="shared" si="18"/>
        <v>0.43680419200248027</v>
      </c>
      <c r="AI26" s="2">
        <f t="shared" si="19"/>
        <v>204339490.90000001</v>
      </c>
      <c r="AJ26" s="2">
        <f t="shared" si="20"/>
        <v>5786254.6799999997</v>
      </c>
      <c r="AK26" s="2">
        <f t="shared" si="21"/>
        <v>5.7862546799999999</v>
      </c>
      <c r="AL26" s="2" t="s">
        <v>276</v>
      </c>
      <c r="AM26" s="2" t="s">
        <v>277</v>
      </c>
      <c r="AN26" s="2" t="s">
        <v>278</v>
      </c>
      <c r="AO26" s="2" t="s">
        <v>279</v>
      </c>
      <c r="AP26" s="2" t="s">
        <v>134</v>
      </c>
      <c r="AQ26" s="2" t="s">
        <v>134</v>
      </c>
      <c r="AR26" s="2" t="s">
        <v>134</v>
      </c>
      <c r="AS26" s="2">
        <v>0</v>
      </c>
      <c r="AT26" s="2" t="s">
        <v>134</v>
      </c>
      <c r="AU26" s="2" t="s">
        <v>134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169</v>
      </c>
    </row>
    <row r="27" spans="1:99" s="2" customFormat="1" x14ac:dyDescent="0.25">
      <c r="A27" s="2" t="s">
        <v>280</v>
      </c>
      <c r="C27" s="2" t="s">
        <v>281</v>
      </c>
      <c r="D27" s="2">
        <v>1937</v>
      </c>
      <c r="E27" s="2">
        <f>2015-D27</f>
        <v>78</v>
      </c>
      <c r="F27" s="2">
        <v>0</v>
      </c>
      <c r="G27" s="2">
        <v>7</v>
      </c>
      <c r="H27" s="2">
        <v>133</v>
      </c>
      <c r="I27" s="2">
        <v>1507</v>
      </c>
      <c r="J27" s="2">
        <v>541</v>
      </c>
      <c r="K27" s="2">
        <v>1507</v>
      </c>
      <c r="L27" s="2">
        <f t="shared" si="1"/>
        <v>65644769.300000004</v>
      </c>
      <c r="M27" s="2">
        <v>330</v>
      </c>
      <c r="N27" s="2">
        <f t="shared" si="2"/>
        <v>14374800</v>
      </c>
      <c r="O27" s="2">
        <f t="shared" si="3"/>
        <v>0.515625</v>
      </c>
      <c r="P27" s="2">
        <f t="shared" si="4"/>
        <v>1335463.8</v>
      </c>
      <c r="Q27" s="2">
        <f t="shared" si="5"/>
        <v>1.3354638000000001</v>
      </c>
      <c r="R27" s="2">
        <v>7.88</v>
      </c>
      <c r="S27" s="2">
        <f t="shared" si="6"/>
        <v>20.409121199999998</v>
      </c>
      <c r="T27" s="2">
        <f t="shared" si="7"/>
        <v>5043.2</v>
      </c>
      <c r="U27" s="2">
        <f t="shared" si="8"/>
        <v>219694400</v>
      </c>
      <c r="V27" s="2">
        <v>43545.865658000002</v>
      </c>
      <c r="W27" s="2">
        <f t="shared" si="9"/>
        <v>13.272779852558401</v>
      </c>
      <c r="X27" s="2">
        <f t="shared" si="10"/>
        <v>8.2473256804312527</v>
      </c>
      <c r="Y27" s="2">
        <f t="shared" si="11"/>
        <v>3.2399680093351066</v>
      </c>
      <c r="Z27" s="2">
        <f t="shared" si="12"/>
        <v>4.5666561830425474</v>
      </c>
      <c r="AA27" s="2">
        <f t="shared" si="13"/>
        <v>19.889896071746154</v>
      </c>
      <c r="AB27" s="2" t="e">
        <f t="shared" si="14"/>
        <v>#DIV/0!</v>
      </c>
      <c r="AC27" s="2">
        <v>0</v>
      </c>
      <c r="AD27" s="2" t="e">
        <f t="shared" si="15"/>
        <v>#DIV/0!</v>
      </c>
      <c r="AE27" s="2" t="s">
        <v>134</v>
      </c>
      <c r="AF27" s="2">
        <f t="shared" si="16"/>
        <v>15.282424242424241</v>
      </c>
      <c r="AG27" s="2">
        <f t="shared" si="17"/>
        <v>0.10674384893989472</v>
      </c>
      <c r="AH27" s="2">
        <f t="shared" si="18"/>
        <v>2.0012564424821058</v>
      </c>
      <c r="AI27" s="2">
        <f t="shared" si="19"/>
        <v>23565905.900000002</v>
      </c>
      <c r="AJ27" s="2">
        <f t="shared" si="20"/>
        <v>667312.68000000005</v>
      </c>
      <c r="AK27" s="2">
        <f t="shared" si="21"/>
        <v>0.6673126800000001</v>
      </c>
      <c r="AL27" s="2" t="s">
        <v>282</v>
      </c>
      <c r="AM27" s="2" t="s">
        <v>283</v>
      </c>
      <c r="AN27" s="2" t="s">
        <v>284</v>
      </c>
      <c r="AO27" s="2" t="s">
        <v>285</v>
      </c>
      <c r="AP27" s="2" t="s">
        <v>134</v>
      </c>
      <c r="AQ27" s="2" t="s">
        <v>134</v>
      </c>
      <c r="AR27" s="2" t="s">
        <v>134</v>
      </c>
      <c r="AS27" s="2">
        <v>0</v>
      </c>
      <c r="AT27" s="2" t="s">
        <v>134</v>
      </c>
      <c r="AU27" s="2" t="s">
        <v>134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135</v>
      </c>
    </row>
    <row r="28" spans="1:99" s="2" customFormat="1" x14ac:dyDescent="0.25">
      <c r="A28" s="2" t="s">
        <v>286</v>
      </c>
      <c r="C28" s="2" t="s">
        <v>287</v>
      </c>
      <c r="F28" s="2">
        <v>0</v>
      </c>
      <c r="G28" s="2">
        <v>17</v>
      </c>
      <c r="H28" s="2">
        <v>703</v>
      </c>
      <c r="I28" s="2">
        <v>5640</v>
      </c>
      <c r="J28" s="2">
        <v>1620</v>
      </c>
      <c r="K28" s="2">
        <v>5640</v>
      </c>
      <c r="L28" s="2">
        <f t="shared" si="1"/>
        <v>245677836</v>
      </c>
      <c r="M28" s="2">
        <v>392</v>
      </c>
      <c r="N28" s="2">
        <f t="shared" si="2"/>
        <v>17075520</v>
      </c>
      <c r="O28" s="2">
        <f t="shared" si="3"/>
        <v>0.61250000000000004</v>
      </c>
      <c r="P28" s="2">
        <f t="shared" si="4"/>
        <v>1586369.12</v>
      </c>
      <c r="Q28" s="2">
        <f t="shared" si="5"/>
        <v>1.5863691200000001</v>
      </c>
      <c r="R28" s="2">
        <v>7.3</v>
      </c>
      <c r="S28" s="2">
        <f t="shared" si="6"/>
        <v>18.906927</v>
      </c>
      <c r="T28" s="2">
        <f t="shared" si="7"/>
        <v>4672</v>
      </c>
      <c r="U28" s="2">
        <f t="shared" si="8"/>
        <v>203524000</v>
      </c>
      <c r="V28" s="2">
        <v>33114.923050999998</v>
      </c>
      <c r="W28" s="2">
        <f t="shared" si="9"/>
        <v>10.093428545944798</v>
      </c>
      <c r="X28" s="2">
        <f t="shared" si="10"/>
        <v>6.2717677363210935</v>
      </c>
      <c r="Y28" s="2">
        <f t="shared" si="11"/>
        <v>2.2606403776881878</v>
      </c>
      <c r="Z28" s="2">
        <f t="shared" si="12"/>
        <v>14.387722072299994</v>
      </c>
      <c r="AA28" s="2">
        <f t="shared" si="13"/>
        <v>5.0511653598875315</v>
      </c>
      <c r="AB28" s="2" t="e">
        <f t="shared" si="14"/>
        <v>#DIV/0!</v>
      </c>
      <c r="AC28" s="2">
        <v>0</v>
      </c>
      <c r="AD28" s="2" t="e">
        <f t="shared" si="15"/>
        <v>#DIV/0!</v>
      </c>
      <c r="AE28" s="2" t="s">
        <v>134</v>
      </c>
      <c r="AF28" s="2">
        <f t="shared" si="16"/>
        <v>11.918367346938776</v>
      </c>
      <c r="AG28" s="2">
        <f t="shared" si="17"/>
        <v>0.30856773978387309</v>
      </c>
      <c r="AH28" s="2">
        <f t="shared" si="18"/>
        <v>0.7938841306959693</v>
      </c>
      <c r="AI28" s="2">
        <f t="shared" si="19"/>
        <v>70567038</v>
      </c>
      <c r="AJ28" s="2">
        <f t="shared" si="20"/>
        <v>1998237.6</v>
      </c>
      <c r="AK28" s="2">
        <f t="shared" si="21"/>
        <v>1.9982376000000002</v>
      </c>
      <c r="AL28" s="2" t="s">
        <v>288</v>
      </c>
      <c r="AM28" s="2" t="s">
        <v>289</v>
      </c>
      <c r="AN28" s="2" t="s">
        <v>290</v>
      </c>
      <c r="AO28" s="2" t="s">
        <v>291</v>
      </c>
      <c r="AP28" s="2" t="s">
        <v>134</v>
      </c>
      <c r="AQ28" s="2" t="s">
        <v>134</v>
      </c>
      <c r="AR28" s="2" t="s">
        <v>134</v>
      </c>
      <c r="AS28" s="2">
        <v>0</v>
      </c>
      <c r="AT28" s="2" t="s">
        <v>134</v>
      </c>
      <c r="AU28" s="2" t="s">
        <v>134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135</v>
      </c>
    </row>
    <row r="29" spans="1:99" s="2" customFormat="1" x14ac:dyDescent="0.25">
      <c r="A29" s="2" t="s">
        <v>292</v>
      </c>
      <c r="C29" s="2" t="s">
        <v>293</v>
      </c>
      <c r="D29" s="2">
        <v>1840</v>
      </c>
      <c r="E29" s="2">
        <f t="shared" ref="E29:E44" si="23">2015-D29</f>
        <v>175</v>
      </c>
      <c r="F29" s="2">
        <v>0</v>
      </c>
      <c r="G29" s="2">
        <v>31</v>
      </c>
      <c r="H29" s="2">
        <v>1890</v>
      </c>
      <c r="I29" s="2">
        <v>3330</v>
      </c>
      <c r="J29" s="2">
        <v>1960</v>
      </c>
      <c r="K29" s="2">
        <v>3330</v>
      </c>
      <c r="L29" s="2">
        <f t="shared" si="1"/>
        <v>145054467</v>
      </c>
      <c r="M29" s="2">
        <v>275</v>
      </c>
      <c r="N29" s="2">
        <f t="shared" si="2"/>
        <v>11979000</v>
      </c>
      <c r="O29" s="2">
        <f t="shared" si="3"/>
        <v>0.4296875</v>
      </c>
      <c r="P29" s="2">
        <f t="shared" si="4"/>
        <v>1112886.5</v>
      </c>
      <c r="Q29" s="2">
        <f t="shared" si="5"/>
        <v>1.1128865000000001</v>
      </c>
      <c r="R29" s="2">
        <v>6.97</v>
      </c>
      <c r="S29" s="2">
        <f t="shared" si="6"/>
        <v>18.052230299999998</v>
      </c>
      <c r="T29" s="2">
        <f t="shared" si="7"/>
        <v>4460.8</v>
      </c>
      <c r="U29" s="2">
        <f t="shared" si="8"/>
        <v>194323600</v>
      </c>
      <c r="V29" s="2">
        <v>34345.084996999998</v>
      </c>
      <c r="W29" s="2">
        <f t="shared" si="9"/>
        <v>10.468381907085599</v>
      </c>
      <c r="X29" s="2">
        <f t="shared" si="10"/>
        <v>6.5047530279218178</v>
      </c>
      <c r="Y29" s="2">
        <f t="shared" si="11"/>
        <v>2.7992972159890166</v>
      </c>
      <c r="Z29" s="2">
        <f t="shared" si="12"/>
        <v>12.109063110443275</v>
      </c>
      <c r="AA29" s="2">
        <f t="shared" si="13"/>
        <v>4.3300346799984508</v>
      </c>
      <c r="AB29" s="2" t="e">
        <f t="shared" si="14"/>
        <v>#DIV/0!</v>
      </c>
      <c r="AC29" s="2">
        <v>0</v>
      </c>
      <c r="AD29" s="2" t="e">
        <f t="shared" si="15"/>
        <v>#DIV/0!</v>
      </c>
      <c r="AE29" s="2" t="s">
        <v>134</v>
      </c>
      <c r="AF29" s="2">
        <f t="shared" si="16"/>
        <v>16.221090909090911</v>
      </c>
      <c r="AG29" s="2">
        <f t="shared" si="17"/>
        <v>0.31005997571527505</v>
      </c>
      <c r="AH29" s="2">
        <f t="shared" si="18"/>
        <v>0.46032301674439602</v>
      </c>
      <c r="AI29" s="2">
        <f t="shared" si="19"/>
        <v>85377404</v>
      </c>
      <c r="AJ29" s="2">
        <f t="shared" si="20"/>
        <v>2417620.7999999998</v>
      </c>
      <c r="AK29" s="2">
        <f t="shared" si="21"/>
        <v>2.4176207999999999</v>
      </c>
      <c r="AL29" s="2" t="s">
        <v>294</v>
      </c>
      <c r="AM29" s="2" t="s">
        <v>134</v>
      </c>
      <c r="AN29" s="2" t="s">
        <v>295</v>
      </c>
      <c r="AO29" s="2" t="s">
        <v>296</v>
      </c>
      <c r="AP29" s="2" t="s">
        <v>134</v>
      </c>
      <c r="AQ29" s="2" t="s">
        <v>134</v>
      </c>
      <c r="AR29" s="2" t="s">
        <v>134</v>
      </c>
      <c r="AS29" s="2">
        <v>0</v>
      </c>
      <c r="AT29" s="2" t="s">
        <v>134</v>
      </c>
      <c r="AU29" s="2" t="s">
        <v>134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 t="s">
        <v>135</v>
      </c>
    </row>
    <row r="30" spans="1:99" s="2" customFormat="1" x14ac:dyDescent="0.25">
      <c r="A30" s="2" t="s">
        <v>297</v>
      </c>
      <c r="C30" s="2" t="s">
        <v>298</v>
      </c>
      <c r="D30" s="2">
        <v>1842</v>
      </c>
      <c r="E30" s="2">
        <f t="shared" si="23"/>
        <v>173</v>
      </c>
      <c r="F30" s="2">
        <v>0</v>
      </c>
      <c r="G30" s="2">
        <v>28</v>
      </c>
      <c r="H30" s="2">
        <v>4170</v>
      </c>
      <c r="I30" s="2">
        <v>11700</v>
      </c>
      <c r="J30" s="2">
        <v>11500</v>
      </c>
      <c r="K30" s="2">
        <v>11700</v>
      </c>
      <c r="L30" s="2">
        <f t="shared" si="1"/>
        <v>509650830</v>
      </c>
      <c r="M30" s="2">
        <v>900</v>
      </c>
      <c r="N30" s="2">
        <f t="shared" si="2"/>
        <v>39204000</v>
      </c>
      <c r="O30" s="2">
        <f t="shared" si="3"/>
        <v>1.40625</v>
      </c>
      <c r="P30" s="2">
        <f t="shared" si="4"/>
        <v>3642174</v>
      </c>
      <c r="Q30" s="2">
        <f t="shared" si="5"/>
        <v>3.6421740000000002</v>
      </c>
      <c r="R30" s="2">
        <v>21</v>
      </c>
      <c r="S30" s="2">
        <f t="shared" si="6"/>
        <v>54.389789999999998</v>
      </c>
      <c r="T30" s="2">
        <f t="shared" si="7"/>
        <v>13440</v>
      </c>
      <c r="U30" s="2">
        <f t="shared" si="8"/>
        <v>585480000</v>
      </c>
      <c r="V30" s="2">
        <v>123770.17221999999</v>
      </c>
      <c r="W30" s="2">
        <f t="shared" si="9"/>
        <v>37.725148492655997</v>
      </c>
      <c r="X30" s="2">
        <f t="shared" si="10"/>
        <v>23.44132799743468</v>
      </c>
      <c r="Y30" s="2">
        <f t="shared" si="11"/>
        <v>5.5762919594217246</v>
      </c>
      <c r="Z30" s="2">
        <f t="shared" si="12"/>
        <v>12.999970156106519</v>
      </c>
      <c r="AA30" s="2">
        <f t="shared" si="13"/>
        <v>2.6595061898154531</v>
      </c>
      <c r="AB30" s="2" t="e">
        <f t="shared" si="14"/>
        <v>#DIV/0!</v>
      </c>
      <c r="AC30" s="2">
        <v>0</v>
      </c>
      <c r="AD30" s="2" t="e">
        <f t="shared" si="15"/>
        <v>#DIV/0!</v>
      </c>
      <c r="AE30" s="2" t="s">
        <v>134</v>
      </c>
      <c r="AF30" s="2">
        <f t="shared" si="16"/>
        <v>14.933333333333334</v>
      </c>
      <c r="AG30" s="2">
        <f t="shared" si="17"/>
        <v>0.18400202962895554</v>
      </c>
      <c r="AH30" s="2">
        <f t="shared" si="18"/>
        <v>0.25676199258090576</v>
      </c>
      <c r="AI30" s="2">
        <f t="shared" si="19"/>
        <v>500938850</v>
      </c>
      <c r="AJ30" s="2">
        <f t="shared" si="20"/>
        <v>14185020</v>
      </c>
      <c r="AK30" s="2">
        <f t="shared" si="21"/>
        <v>14.18502</v>
      </c>
      <c r="AL30" s="2" t="s">
        <v>299</v>
      </c>
      <c r="AM30" s="2" t="s">
        <v>134</v>
      </c>
      <c r="AN30" s="2" t="s">
        <v>300</v>
      </c>
      <c r="AO30" s="2" t="s">
        <v>301</v>
      </c>
      <c r="AP30" s="2" t="s">
        <v>134</v>
      </c>
      <c r="AQ30" s="2" t="s">
        <v>134</v>
      </c>
      <c r="AR30" s="2" t="s">
        <v>134</v>
      </c>
      <c r="AS30" s="2">
        <v>0</v>
      </c>
      <c r="AT30" s="2" t="s">
        <v>134</v>
      </c>
      <c r="AU30" s="2" t="s">
        <v>134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135</v>
      </c>
    </row>
    <row r="31" spans="1:99" s="2" customFormat="1" x14ac:dyDescent="0.25">
      <c r="A31" s="2" t="s">
        <v>302</v>
      </c>
      <c r="C31" s="2" t="s">
        <v>303</v>
      </c>
      <c r="D31" s="2">
        <v>1840</v>
      </c>
      <c r="E31" s="2">
        <f t="shared" si="23"/>
        <v>175</v>
      </c>
      <c r="F31" s="2">
        <v>0</v>
      </c>
      <c r="G31" s="2">
        <v>12</v>
      </c>
      <c r="H31" s="2">
        <v>3350</v>
      </c>
      <c r="I31" s="2">
        <v>40000</v>
      </c>
      <c r="J31" s="2">
        <v>27500</v>
      </c>
      <c r="K31" s="2">
        <v>40000</v>
      </c>
      <c r="L31" s="2">
        <f t="shared" si="1"/>
        <v>1742396000</v>
      </c>
      <c r="M31" s="2">
        <v>4100</v>
      </c>
      <c r="N31" s="2">
        <f t="shared" si="2"/>
        <v>178596000</v>
      </c>
      <c r="O31" s="2">
        <f t="shared" si="3"/>
        <v>6.40625</v>
      </c>
      <c r="P31" s="2">
        <f t="shared" si="4"/>
        <v>16592126</v>
      </c>
      <c r="Q31" s="2">
        <f t="shared" si="5"/>
        <v>16.592126</v>
      </c>
      <c r="R31" s="2">
        <v>95</v>
      </c>
      <c r="S31" s="2">
        <f t="shared" si="6"/>
        <v>246.04904999999999</v>
      </c>
      <c r="T31" s="2">
        <f t="shared" si="7"/>
        <v>60800</v>
      </c>
      <c r="U31" s="2">
        <f t="shared" si="8"/>
        <v>2648600000</v>
      </c>
      <c r="V31" s="2">
        <v>135691.09427</v>
      </c>
      <c r="W31" s="2">
        <f t="shared" si="9"/>
        <v>41.358645533495995</v>
      </c>
      <c r="X31" s="2">
        <f t="shared" si="10"/>
        <v>25.699079108172381</v>
      </c>
      <c r="Y31" s="2">
        <f t="shared" si="11"/>
        <v>2.8642451085257594</v>
      </c>
      <c r="Z31" s="2">
        <f t="shared" si="12"/>
        <v>9.7560751640574264</v>
      </c>
      <c r="AA31" s="2">
        <f t="shared" si="13"/>
        <v>1.2192745295202045</v>
      </c>
      <c r="AB31" s="2" t="e">
        <f t="shared" si="14"/>
        <v>#DIV/0!</v>
      </c>
      <c r="AC31" s="2">
        <v>0</v>
      </c>
      <c r="AD31" s="2" t="e">
        <f t="shared" si="15"/>
        <v>#DIV/0!</v>
      </c>
      <c r="AE31" s="2" t="s">
        <v>134</v>
      </c>
      <c r="AF31" s="2">
        <f t="shared" si="16"/>
        <v>14.829268292682928</v>
      </c>
      <c r="AG31" s="2">
        <f t="shared" si="17"/>
        <v>6.4697086294092473E-2</v>
      </c>
      <c r="AH31" s="2">
        <f t="shared" si="18"/>
        <v>0.48914456364402858</v>
      </c>
      <c r="AI31" s="2">
        <f t="shared" si="19"/>
        <v>1197897250</v>
      </c>
      <c r="AJ31" s="2">
        <f t="shared" si="20"/>
        <v>33920700</v>
      </c>
      <c r="AK31" s="2">
        <f t="shared" si="21"/>
        <v>33.920699999999997</v>
      </c>
      <c r="AL31" s="2" t="s">
        <v>304</v>
      </c>
      <c r="AM31" s="2" t="s">
        <v>305</v>
      </c>
      <c r="AN31" s="2" t="s">
        <v>306</v>
      </c>
      <c r="AO31" s="2" t="s">
        <v>307</v>
      </c>
      <c r="AP31" s="2" t="s">
        <v>134</v>
      </c>
      <c r="AQ31" s="2" t="s">
        <v>134</v>
      </c>
      <c r="AR31" s="2" t="s">
        <v>134</v>
      </c>
      <c r="AS31" s="2">
        <v>0</v>
      </c>
      <c r="AT31" s="2" t="s">
        <v>134</v>
      </c>
      <c r="AU31" s="2" t="s">
        <v>134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135</v>
      </c>
    </row>
    <row r="32" spans="1:99" s="2" customFormat="1" x14ac:dyDescent="0.25">
      <c r="A32" s="2" t="s">
        <v>308</v>
      </c>
      <c r="C32" s="2" t="s">
        <v>309</v>
      </c>
      <c r="D32" s="2">
        <v>1881</v>
      </c>
      <c r="E32" s="2">
        <f t="shared" si="23"/>
        <v>134</v>
      </c>
      <c r="F32" s="2">
        <v>0</v>
      </c>
      <c r="G32" s="2">
        <v>18</v>
      </c>
      <c r="H32" s="2">
        <v>14725</v>
      </c>
      <c r="I32" s="2">
        <v>18300</v>
      </c>
      <c r="J32" s="2">
        <v>8332</v>
      </c>
      <c r="K32" s="2">
        <v>18300</v>
      </c>
      <c r="L32" s="2">
        <f t="shared" si="1"/>
        <v>797146170</v>
      </c>
      <c r="M32" s="2">
        <v>1155</v>
      </c>
      <c r="N32" s="2">
        <f t="shared" si="2"/>
        <v>50311800</v>
      </c>
      <c r="O32" s="2">
        <f t="shared" si="3"/>
        <v>1.8046875</v>
      </c>
      <c r="P32" s="2">
        <f t="shared" si="4"/>
        <v>4674123.3</v>
      </c>
      <c r="Q32" s="2">
        <f t="shared" si="5"/>
        <v>4.6741233000000006</v>
      </c>
      <c r="R32" s="2">
        <v>153</v>
      </c>
      <c r="S32" s="2">
        <f t="shared" si="6"/>
        <v>396.26846999999998</v>
      </c>
      <c r="T32" s="2">
        <f t="shared" si="7"/>
        <v>97920</v>
      </c>
      <c r="U32" s="2">
        <f t="shared" si="8"/>
        <v>4265640000</v>
      </c>
      <c r="V32" s="2">
        <v>61640.677722</v>
      </c>
      <c r="W32" s="2">
        <f t="shared" si="9"/>
        <v>18.788078569665601</v>
      </c>
      <c r="X32" s="2">
        <f t="shared" si="10"/>
        <v>11.674374516480469</v>
      </c>
      <c r="Y32" s="2">
        <f t="shared" si="11"/>
        <v>2.4514733508769071</v>
      </c>
      <c r="Z32" s="2">
        <f t="shared" si="12"/>
        <v>15.844119470978976</v>
      </c>
      <c r="AA32" s="2">
        <f t="shared" si="13"/>
        <v>1.8281044015262697</v>
      </c>
      <c r="AB32" s="2" t="e">
        <f t="shared" si="14"/>
        <v>#DIV/0!</v>
      </c>
      <c r="AC32" s="2">
        <v>0</v>
      </c>
      <c r="AD32" s="2" t="e">
        <f t="shared" si="15"/>
        <v>#DIV/0!</v>
      </c>
      <c r="AE32" s="2">
        <v>252.31200000000001</v>
      </c>
      <c r="AF32" s="2">
        <f t="shared" si="16"/>
        <v>84.779220779220779</v>
      </c>
      <c r="AG32" s="2">
        <f t="shared" si="17"/>
        <v>0.19796053976894459</v>
      </c>
      <c r="AH32" s="2">
        <f t="shared" si="18"/>
        <v>0.4547982565818372</v>
      </c>
      <c r="AI32" s="2">
        <f t="shared" si="19"/>
        <v>362941086.80000001</v>
      </c>
      <c r="AJ32" s="2">
        <f t="shared" si="20"/>
        <v>10277355.359999999</v>
      </c>
      <c r="AK32" s="2">
        <f t="shared" si="21"/>
        <v>10.27735536</v>
      </c>
      <c r="AL32" s="2" t="s">
        <v>310</v>
      </c>
      <c r="AM32" s="2" t="s">
        <v>134</v>
      </c>
      <c r="AN32" s="2" t="s">
        <v>311</v>
      </c>
      <c r="AO32" s="2" t="s">
        <v>312</v>
      </c>
      <c r="AP32" s="2" t="s">
        <v>313</v>
      </c>
      <c r="AQ32" s="2" t="s">
        <v>314</v>
      </c>
      <c r="AR32" s="2" t="s">
        <v>315</v>
      </c>
      <c r="AS32" s="2">
        <v>1</v>
      </c>
      <c r="AT32" s="2" t="s">
        <v>316</v>
      </c>
      <c r="AU32" s="2" t="s">
        <v>317</v>
      </c>
      <c r="AV32" s="2">
        <v>8</v>
      </c>
      <c r="AW32" s="5">
        <v>47</v>
      </c>
      <c r="AX32" s="5">
        <v>49</v>
      </c>
      <c r="AY32" s="5">
        <v>4</v>
      </c>
      <c r="AZ32" s="5">
        <v>3.6</v>
      </c>
      <c r="BA32" s="5">
        <v>5.0999999999999996</v>
      </c>
      <c r="BB32" s="5">
        <v>0.1</v>
      </c>
      <c r="BC32" s="5">
        <v>1.1000000000000001</v>
      </c>
      <c r="BD32" s="5">
        <v>0.2</v>
      </c>
      <c r="BE32" s="5">
        <v>1.3</v>
      </c>
      <c r="BF32" s="5">
        <v>31.1</v>
      </c>
      <c r="BG32" s="5">
        <v>24.2</v>
      </c>
      <c r="BH32" s="5">
        <v>25.4</v>
      </c>
      <c r="BI32" s="2">
        <v>0</v>
      </c>
      <c r="BJ32" s="2">
        <v>0</v>
      </c>
      <c r="BK32" s="5">
        <v>1</v>
      </c>
      <c r="BL32" s="5">
        <v>6.3</v>
      </c>
      <c r="BM32" s="2">
        <v>0</v>
      </c>
      <c r="BN32" s="5">
        <v>0.6</v>
      </c>
      <c r="BO32" s="5">
        <v>41840</v>
      </c>
      <c r="BP32" s="5">
        <v>3854</v>
      </c>
      <c r="BQ32" s="5">
        <v>94</v>
      </c>
      <c r="BR32" s="5">
        <v>9</v>
      </c>
      <c r="BS32" s="5">
        <v>0.19</v>
      </c>
      <c r="BT32" s="5">
        <v>0.02</v>
      </c>
      <c r="BU32" s="5">
        <v>67214</v>
      </c>
      <c r="BV32" s="5">
        <v>151</v>
      </c>
      <c r="BW32" s="5">
        <v>0.3</v>
      </c>
      <c r="BX32" s="5">
        <v>249056</v>
      </c>
      <c r="BY32" s="5">
        <v>9352</v>
      </c>
      <c r="BZ32" s="5">
        <v>561</v>
      </c>
      <c r="CA32" s="5">
        <v>21</v>
      </c>
      <c r="CB32" s="5">
        <v>1.1000000000000001</v>
      </c>
      <c r="CC32" s="5">
        <v>0.04</v>
      </c>
      <c r="CD32" s="5">
        <v>13</v>
      </c>
      <c r="CE32" s="5">
        <v>32</v>
      </c>
      <c r="CF32" s="5">
        <v>4</v>
      </c>
      <c r="CG32" s="5">
        <v>4</v>
      </c>
      <c r="CH32" s="5">
        <v>54</v>
      </c>
      <c r="CI32" s="5">
        <v>24</v>
      </c>
      <c r="CJ32" s="5">
        <v>48</v>
      </c>
      <c r="CK32" s="5">
        <v>1</v>
      </c>
      <c r="CL32" s="5">
        <v>2</v>
      </c>
      <c r="CM32" s="2">
        <v>0</v>
      </c>
      <c r="CN32" s="2">
        <v>0</v>
      </c>
      <c r="CO32" s="2">
        <v>0</v>
      </c>
      <c r="CP32" s="2">
        <v>0</v>
      </c>
      <c r="CQ32" s="5">
        <v>5</v>
      </c>
      <c r="CR32" s="5">
        <v>15</v>
      </c>
      <c r="CS32" s="5">
        <v>0.86287000000000003</v>
      </c>
      <c r="CT32" s="5">
        <v>0.7036</v>
      </c>
      <c r="CU32" s="2" t="s">
        <v>135</v>
      </c>
    </row>
    <row r="33" spans="1:99" s="2" customFormat="1" x14ac:dyDescent="0.25">
      <c r="A33" s="2" t="s">
        <v>318</v>
      </c>
      <c r="C33" s="2" t="s">
        <v>319</v>
      </c>
      <c r="D33" s="2">
        <v>1924</v>
      </c>
      <c r="E33" s="2">
        <f t="shared" si="23"/>
        <v>91</v>
      </c>
      <c r="F33" s="2">
        <v>0</v>
      </c>
      <c r="G33" s="2">
        <v>80</v>
      </c>
      <c r="H33" s="2">
        <v>72000</v>
      </c>
      <c r="I33" s="2">
        <v>10000</v>
      </c>
      <c r="J33" s="2">
        <v>10000</v>
      </c>
      <c r="K33" s="2">
        <v>10000</v>
      </c>
      <c r="L33" s="2">
        <f t="shared" si="1"/>
        <v>435599000</v>
      </c>
      <c r="M33" s="2">
        <v>600</v>
      </c>
      <c r="N33" s="2">
        <f t="shared" si="2"/>
        <v>26136000</v>
      </c>
      <c r="O33" s="2">
        <f t="shared" si="3"/>
        <v>0.9375</v>
      </c>
      <c r="P33" s="2">
        <f t="shared" si="4"/>
        <v>2428116</v>
      </c>
      <c r="Q33" s="2">
        <f t="shared" si="5"/>
        <v>2.4281160000000002</v>
      </c>
      <c r="R33" s="2">
        <v>746</v>
      </c>
      <c r="S33" s="2">
        <f t="shared" si="6"/>
        <v>1932.1325399999998</v>
      </c>
      <c r="T33" s="2">
        <f t="shared" si="7"/>
        <v>477440</v>
      </c>
      <c r="U33" s="2">
        <f t="shared" si="8"/>
        <v>20798480000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16.66662840526477</v>
      </c>
      <c r="AA33" s="2">
        <f t="shared" si="13"/>
        <v>0</v>
      </c>
      <c r="AB33" s="2" t="e">
        <f t="shared" si="14"/>
        <v>#DIV/0!</v>
      </c>
      <c r="AC33" s="2">
        <v>0</v>
      </c>
      <c r="AD33" s="2" t="e">
        <f t="shared" si="15"/>
        <v>#DIV/0!</v>
      </c>
      <c r="AE33" s="2" t="s">
        <v>134</v>
      </c>
      <c r="AF33" s="2">
        <f t="shared" si="16"/>
        <v>795.73333333333335</v>
      </c>
      <c r="AG33" s="2">
        <f t="shared" si="17"/>
        <v>0.28891736168423909</v>
      </c>
      <c r="AH33" s="2">
        <f t="shared" si="18"/>
        <v>0.19685086097869442</v>
      </c>
      <c r="AI33" s="2">
        <f t="shared" si="19"/>
        <v>435599000</v>
      </c>
      <c r="AJ33" s="2">
        <f t="shared" si="20"/>
        <v>12334800</v>
      </c>
      <c r="AK33" s="2">
        <f t="shared" si="21"/>
        <v>12.3348</v>
      </c>
      <c r="AL33" s="2" t="s">
        <v>134</v>
      </c>
      <c r="AM33" s="2" t="s">
        <v>134</v>
      </c>
      <c r="AN33" s="2" t="s">
        <v>134</v>
      </c>
      <c r="AO33" s="2" t="s">
        <v>134</v>
      </c>
      <c r="AP33" s="2" t="s">
        <v>134</v>
      </c>
      <c r="AQ33" s="2" t="s">
        <v>134</v>
      </c>
      <c r="AR33" s="2" t="s">
        <v>134</v>
      </c>
      <c r="AS33" s="2">
        <v>0</v>
      </c>
      <c r="AT33" s="2" t="s">
        <v>134</v>
      </c>
      <c r="AU33" s="2" t="s">
        <v>134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135</v>
      </c>
    </row>
    <row r="34" spans="1:99" s="2" customFormat="1" x14ac:dyDescent="0.25">
      <c r="A34" s="2" t="s">
        <v>320</v>
      </c>
      <c r="C34" s="2" t="s">
        <v>321</v>
      </c>
      <c r="D34" s="2">
        <v>1887</v>
      </c>
      <c r="E34" s="2">
        <f t="shared" si="23"/>
        <v>128</v>
      </c>
      <c r="F34" s="2">
        <v>0</v>
      </c>
      <c r="G34" s="2">
        <v>25</v>
      </c>
      <c r="H34" s="2">
        <v>19700</v>
      </c>
      <c r="I34" s="2">
        <v>80000</v>
      </c>
      <c r="J34" s="2">
        <v>80000</v>
      </c>
      <c r="K34" s="2">
        <v>80000</v>
      </c>
      <c r="L34" s="2">
        <f t="shared" si="1"/>
        <v>3484792000</v>
      </c>
      <c r="M34" s="2">
        <v>7850</v>
      </c>
      <c r="N34" s="2">
        <f t="shared" si="2"/>
        <v>341946000</v>
      </c>
      <c r="O34" s="2">
        <f t="shared" si="3"/>
        <v>12.265625</v>
      </c>
      <c r="P34" s="2">
        <f t="shared" si="4"/>
        <v>31767851</v>
      </c>
      <c r="Q34" s="2">
        <f t="shared" si="5"/>
        <v>31.767851</v>
      </c>
      <c r="R34" s="2">
        <v>1045</v>
      </c>
      <c r="S34" s="2">
        <f t="shared" si="6"/>
        <v>2706.53955</v>
      </c>
      <c r="T34" s="2">
        <f t="shared" si="7"/>
        <v>668800</v>
      </c>
      <c r="U34" s="2">
        <f t="shared" si="8"/>
        <v>29134600000</v>
      </c>
      <c r="W34" s="2">
        <f t="shared" si="9"/>
        <v>0</v>
      </c>
      <c r="X34" s="2">
        <f t="shared" si="10"/>
        <v>0</v>
      </c>
      <c r="Y34" s="2">
        <f t="shared" si="11"/>
        <v>0</v>
      </c>
      <c r="Z34" s="2">
        <f t="shared" si="12"/>
        <v>10.191059407040878</v>
      </c>
      <c r="AA34" s="2">
        <f t="shared" si="13"/>
        <v>0</v>
      </c>
      <c r="AB34" s="2" t="e">
        <f t="shared" si="14"/>
        <v>#DIV/0!</v>
      </c>
      <c r="AC34" s="2">
        <v>0</v>
      </c>
      <c r="AD34" s="2" t="e">
        <f t="shared" si="15"/>
        <v>#DIV/0!</v>
      </c>
      <c r="AE34" s="2" t="s">
        <v>134</v>
      </c>
      <c r="AF34" s="2">
        <f t="shared" si="16"/>
        <v>85.197452229299358</v>
      </c>
      <c r="AG34" s="2">
        <f t="shared" si="17"/>
        <v>4.8841165365106527E-2</v>
      </c>
      <c r="AH34" s="2">
        <f t="shared" si="18"/>
        <v>0.32193317889223982</v>
      </c>
      <c r="AI34" s="2">
        <f t="shared" si="19"/>
        <v>3484792000</v>
      </c>
      <c r="AJ34" s="2">
        <f t="shared" si="20"/>
        <v>98678400</v>
      </c>
      <c r="AK34" s="2">
        <f t="shared" si="21"/>
        <v>98.678399999999996</v>
      </c>
      <c r="AL34" s="2" t="s">
        <v>134</v>
      </c>
      <c r="AM34" s="2" t="s">
        <v>134</v>
      </c>
      <c r="AN34" s="2" t="s">
        <v>134</v>
      </c>
      <c r="AO34" s="2" t="s">
        <v>134</v>
      </c>
      <c r="AP34" s="2" t="s">
        <v>134</v>
      </c>
      <c r="AQ34" s="2" t="s">
        <v>134</v>
      </c>
      <c r="AR34" s="2" t="s">
        <v>134</v>
      </c>
      <c r="AS34" s="2">
        <v>0</v>
      </c>
      <c r="AT34" s="2" t="s">
        <v>134</v>
      </c>
      <c r="AU34" s="2" t="s">
        <v>134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135</v>
      </c>
    </row>
    <row r="35" spans="1:99" s="2" customFormat="1" x14ac:dyDescent="0.25">
      <c r="A35" s="2" t="s">
        <v>322</v>
      </c>
      <c r="C35" s="2" t="s">
        <v>323</v>
      </c>
      <c r="D35" s="2">
        <v>1937</v>
      </c>
      <c r="E35" s="2">
        <f t="shared" si="23"/>
        <v>78</v>
      </c>
      <c r="F35" s="2">
        <v>0</v>
      </c>
      <c r="G35" s="2">
        <v>43</v>
      </c>
      <c r="H35" s="2">
        <v>75000</v>
      </c>
      <c r="I35" s="2">
        <v>9340</v>
      </c>
      <c r="J35" s="2">
        <v>9340</v>
      </c>
      <c r="K35" s="2">
        <v>9340</v>
      </c>
      <c r="L35" s="2">
        <f t="shared" si="1"/>
        <v>406849466</v>
      </c>
      <c r="M35" s="2">
        <v>467</v>
      </c>
      <c r="N35" s="2">
        <f t="shared" si="2"/>
        <v>20342520</v>
      </c>
      <c r="O35" s="2">
        <f t="shared" si="3"/>
        <v>0.72968750000000004</v>
      </c>
      <c r="P35" s="2">
        <f t="shared" si="4"/>
        <v>1889883.62</v>
      </c>
      <c r="Q35" s="2">
        <f t="shared" si="5"/>
        <v>1.8898836200000002</v>
      </c>
      <c r="R35" s="2">
        <v>1003</v>
      </c>
      <c r="S35" s="2">
        <f t="shared" si="6"/>
        <v>2597.7599699999996</v>
      </c>
      <c r="T35" s="2">
        <f t="shared" si="7"/>
        <v>641920</v>
      </c>
      <c r="U35" s="2">
        <f t="shared" si="8"/>
        <v>27963640000</v>
      </c>
      <c r="W35" s="2">
        <f t="shared" si="9"/>
        <v>0</v>
      </c>
      <c r="X35" s="2">
        <f t="shared" si="10"/>
        <v>0</v>
      </c>
      <c r="Y35" s="2">
        <f t="shared" si="11"/>
        <v>0</v>
      </c>
      <c r="Z35" s="2">
        <f t="shared" si="12"/>
        <v>19.999954086317722</v>
      </c>
      <c r="AA35" s="2">
        <f t="shared" si="13"/>
        <v>0</v>
      </c>
      <c r="AB35" s="2" t="e">
        <f t="shared" si="14"/>
        <v>#DIV/0!</v>
      </c>
      <c r="AC35" s="2">
        <v>0</v>
      </c>
      <c r="AD35" s="2" t="e">
        <f t="shared" si="15"/>
        <v>#DIV/0!</v>
      </c>
      <c r="AE35" s="2" t="s">
        <v>134</v>
      </c>
      <c r="AF35" s="2">
        <f t="shared" si="16"/>
        <v>1374.5610278372592</v>
      </c>
      <c r="AG35" s="2">
        <f t="shared" si="17"/>
        <v>0.39298146859706673</v>
      </c>
      <c r="AH35" s="2">
        <f t="shared" si="18"/>
        <v>0.16404238414891203</v>
      </c>
      <c r="AI35" s="2">
        <f t="shared" si="19"/>
        <v>406849466</v>
      </c>
      <c r="AJ35" s="2">
        <f t="shared" si="20"/>
        <v>11520703.199999999</v>
      </c>
      <c r="AK35" s="2">
        <f t="shared" si="21"/>
        <v>11.5207032</v>
      </c>
      <c r="AL35" s="2" t="s">
        <v>134</v>
      </c>
      <c r="AM35" s="2" t="s">
        <v>134</v>
      </c>
      <c r="AN35" s="2" t="s">
        <v>134</v>
      </c>
      <c r="AO35" s="2" t="s">
        <v>134</v>
      </c>
      <c r="AP35" s="2" t="s">
        <v>134</v>
      </c>
      <c r="AQ35" s="2" t="s">
        <v>134</v>
      </c>
      <c r="AR35" s="2" t="s">
        <v>134</v>
      </c>
      <c r="AS35" s="2">
        <v>0</v>
      </c>
      <c r="AT35" s="2" t="s">
        <v>134</v>
      </c>
      <c r="AU35" s="2" t="s">
        <v>134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 t="s">
        <v>135</v>
      </c>
    </row>
    <row r="36" spans="1:99" s="2" customFormat="1" x14ac:dyDescent="0.25">
      <c r="A36" s="2" t="s">
        <v>324</v>
      </c>
      <c r="C36" s="2" t="s">
        <v>325</v>
      </c>
      <c r="D36" s="2">
        <v>1930</v>
      </c>
      <c r="E36" s="2">
        <f t="shared" si="23"/>
        <v>85</v>
      </c>
      <c r="F36" s="2">
        <v>0</v>
      </c>
      <c r="G36" s="2">
        <v>170</v>
      </c>
      <c r="H36" s="2">
        <v>288200</v>
      </c>
      <c r="I36" s="2">
        <v>32270</v>
      </c>
      <c r="J36" s="2">
        <v>32270</v>
      </c>
      <c r="K36" s="2">
        <v>32270</v>
      </c>
      <c r="L36" s="2">
        <f t="shared" si="1"/>
        <v>1405677973</v>
      </c>
      <c r="M36" s="2">
        <v>1093</v>
      </c>
      <c r="N36" s="2">
        <f t="shared" si="2"/>
        <v>47611080</v>
      </c>
      <c r="O36" s="2">
        <f t="shared" si="3"/>
        <v>1.7078125000000002</v>
      </c>
      <c r="P36" s="2">
        <f t="shared" si="4"/>
        <v>4423217.9800000004</v>
      </c>
      <c r="Q36" s="2">
        <f t="shared" si="5"/>
        <v>4.4232179800000004</v>
      </c>
      <c r="R36" s="2">
        <v>1635</v>
      </c>
      <c r="S36" s="2">
        <f t="shared" si="6"/>
        <v>4234.6336499999998</v>
      </c>
      <c r="T36" s="2">
        <f t="shared" si="7"/>
        <v>1046400</v>
      </c>
      <c r="U36" s="2">
        <f t="shared" si="8"/>
        <v>45583800000</v>
      </c>
      <c r="W36" s="2">
        <f t="shared" si="9"/>
        <v>0</v>
      </c>
      <c r="X36" s="2">
        <f t="shared" si="10"/>
        <v>0</v>
      </c>
      <c r="Y36" s="2">
        <f t="shared" si="11"/>
        <v>0</v>
      </c>
      <c r="Z36" s="2">
        <f t="shared" si="12"/>
        <v>29.524177418365642</v>
      </c>
      <c r="AA36" s="2">
        <f t="shared" si="13"/>
        <v>0</v>
      </c>
      <c r="AB36" s="2" t="e">
        <f t="shared" si="14"/>
        <v>#DIV/0!</v>
      </c>
      <c r="AC36" s="2">
        <v>0</v>
      </c>
      <c r="AD36" s="2" t="e">
        <f t="shared" si="15"/>
        <v>#DIV/0!</v>
      </c>
      <c r="AE36" s="2" t="s">
        <v>134</v>
      </c>
      <c r="AF36" s="2">
        <f t="shared" si="16"/>
        <v>957.36505032021955</v>
      </c>
      <c r="AG36" s="2">
        <f t="shared" si="17"/>
        <v>0.379200794326714</v>
      </c>
      <c r="AH36" s="2">
        <f t="shared" si="18"/>
        <v>0.1111238462192506</v>
      </c>
      <c r="AI36" s="2">
        <f t="shared" si="19"/>
        <v>1405677973</v>
      </c>
      <c r="AJ36" s="2">
        <f t="shared" si="20"/>
        <v>39804399.600000001</v>
      </c>
      <c r="AK36" s="2">
        <f t="shared" si="21"/>
        <v>39.804399600000004</v>
      </c>
      <c r="AL36" s="2" t="s">
        <v>134</v>
      </c>
      <c r="AM36" s="2" t="s">
        <v>134</v>
      </c>
      <c r="AN36" s="2" t="s">
        <v>134</v>
      </c>
      <c r="AO36" s="2" t="s">
        <v>134</v>
      </c>
      <c r="AP36" s="2" t="s">
        <v>134</v>
      </c>
      <c r="AQ36" s="2" t="s">
        <v>134</v>
      </c>
      <c r="AR36" s="2" t="s">
        <v>134</v>
      </c>
      <c r="AS36" s="2">
        <v>0</v>
      </c>
      <c r="AT36" s="2" t="s">
        <v>134</v>
      </c>
      <c r="AU36" s="2" t="s">
        <v>134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 t="s">
        <v>135</v>
      </c>
    </row>
    <row r="37" spans="1:99" s="2" customFormat="1" x14ac:dyDescent="0.25">
      <c r="A37" s="2" t="s">
        <v>326</v>
      </c>
      <c r="C37" s="2" t="s">
        <v>327</v>
      </c>
      <c r="D37" s="2">
        <v>1931</v>
      </c>
      <c r="E37" s="2">
        <f t="shared" si="23"/>
        <v>84</v>
      </c>
      <c r="F37" s="2">
        <v>0</v>
      </c>
      <c r="G37" s="2">
        <v>25</v>
      </c>
      <c r="H37" s="2">
        <v>138500</v>
      </c>
      <c r="I37" s="2">
        <v>4800</v>
      </c>
      <c r="J37" s="2">
        <v>4800</v>
      </c>
      <c r="K37" s="2">
        <v>4800</v>
      </c>
      <c r="L37" s="2">
        <f t="shared" si="1"/>
        <v>209087520</v>
      </c>
      <c r="M37" s="2">
        <v>543</v>
      </c>
      <c r="N37" s="2">
        <f t="shared" si="2"/>
        <v>23653080</v>
      </c>
      <c r="O37" s="2">
        <f t="shared" si="3"/>
        <v>0.84843750000000007</v>
      </c>
      <c r="P37" s="2">
        <f t="shared" si="4"/>
        <v>2197444.98</v>
      </c>
      <c r="Q37" s="2">
        <f t="shared" si="5"/>
        <v>2.1974449800000002</v>
      </c>
      <c r="R37" s="2">
        <v>2200</v>
      </c>
      <c r="S37" s="2">
        <f t="shared" si="6"/>
        <v>5697.9779999999992</v>
      </c>
      <c r="T37" s="2">
        <f t="shared" si="7"/>
        <v>1408000</v>
      </c>
      <c r="U37" s="2">
        <f t="shared" si="8"/>
        <v>61336000000</v>
      </c>
      <c r="W37" s="2">
        <f t="shared" si="9"/>
        <v>0</v>
      </c>
      <c r="X37" s="2">
        <f t="shared" si="10"/>
        <v>0</v>
      </c>
      <c r="Y37" s="2">
        <f t="shared" si="11"/>
        <v>0</v>
      </c>
      <c r="Z37" s="2">
        <f t="shared" si="12"/>
        <v>8.8397587121846293</v>
      </c>
      <c r="AA37" s="2">
        <f t="shared" si="13"/>
        <v>0</v>
      </c>
      <c r="AB37" s="2" t="e">
        <f t="shared" si="14"/>
        <v>#DIV/0!</v>
      </c>
      <c r="AC37" s="2">
        <v>0</v>
      </c>
      <c r="AD37" s="2" t="e">
        <f t="shared" si="15"/>
        <v>#DIV/0!</v>
      </c>
      <c r="AE37" s="2" t="s">
        <v>134</v>
      </c>
      <c r="AF37" s="2">
        <f t="shared" si="16"/>
        <v>2593.0018416206262</v>
      </c>
      <c r="AG37" s="2">
        <f t="shared" si="17"/>
        <v>0.16108014390132411</v>
      </c>
      <c r="AH37" s="2">
        <f t="shared" si="18"/>
        <v>0.37114589413691346</v>
      </c>
      <c r="AI37" s="2">
        <f t="shared" si="19"/>
        <v>209087520</v>
      </c>
      <c r="AJ37" s="2">
        <f t="shared" si="20"/>
        <v>5920704</v>
      </c>
      <c r="AK37" s="2">
        <f t="shared" si="21"/>
        <v>5.9207039999999997</v>
      </c>
      <c r="AL37" s="2" t="s">
        <v>134</v>
      </c>
      <c r="AM37" s="2" t="s">
        <v>134</v>
      </c>
      <c r="AN37" s="2" t="s">
        <v>134</v>
      </c>
      <c r="AO37" s="2" t="s">
        <v>134</v>
      </c>
      <c r="AP37" s="2" t="s">
        <v>134</v>
      </c>
      <c r="AQ37" s="2" t="s">
        <v>134</v>
      </c>
      <c r="AR37" s="2" t="s">
        <v>134</v>
      </c>
      <c r="AS37" s="2">
        <v>0</v>
      </c>
      <c r="AT37" s="2" t="s">
        <v>134</v>
      </c>
      <c r="AU37" s="2" t="s">
        <v>134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 t="s">
        <v>135</v>
      </c>
    </row>
    <row r="38" spans="1:99" s="2" customFormat="1" x14ac:dyDescent="0.25">
      <c r="A38" s="2" t="s">
        <v>328</v>
      </c>
      <c r="C38" s="2" t="s">
        <v>329</v>
      </c>
      <c r="D38" s="2">
        <v>1921</v>
      </c>
      <c r="E38" s="2">
        <f t="shared" si="23"/>
        <v>94</v>
      </c>
      <c r="F38" s="2">
        <v>0</v>
      </c>
      <c r="G38" s="2">
        <v>7</v>
      </c>
      <c r="H38" s="2">
        <v>42</v>
      </c>
      <c r="I38" s="2">
        <v>2000</v>
      </c>
      <c r="J38" s="2">
        <v>552</v>
      </c>
      <c r="K38" s="2">
        <v>2000</v>
      </c>
      <c r="L38" s="2">
        <f t="shared" si="1"/>
        <v>87119800</v>
      </c>
      <c r="M38" s="2">
        <v>478.89993054000001</v>
      </c>
      <c r="N38" s="2">
        <f t="shared" si="2"/>
        <v>20860880.974322401</v>
      </c>
      <c r="O38" s="2">
        <f t="shared" si="3"/>
        <v>0.74828114146875002</v>
      </c>
      <c r="P38" s="2">
        <f t="shared" si="4"/>
        <v>1938040.9729051045</v>
      </c>
      <c r="Q38" s="2">
        <f t="shared" si="5"/>
        <v>1.9380409729051045</v>
      </c>
      <c r="R38" s="2">
        <v>3.5</v>
      </c>
      <c r="S38" s="2">
        <f t="shared" si="6"/>
        <v>9.0649649999999991</v>
      </c>
      <c r="T38" s="2">
        <f t="shared" si="7"/>
        <v>2240</v>
      </c>
      <c r="U38" s="2">
        <f t="shared" si="8"/>
        <v>97580000</v>
      </c>
      <c r="V38" s="2">
        <v>24613.072211999999</v>
      </c>
      <c r="W38" s="2">
        <f t="shared" si="9"/>
        <v>7.5020644102175993</v>
      </c>
      <c r="X38" s="2">
        <f t="shared" si="10"/>
        <v>4.6615681985195279</v>
      </c>
      <c r="Y38" s="2">
        <f t="shared" si="11"/>
        <v>1.5201771576252956</v>
      </c>
      <c r="Z38" s="2">
        <f t="shared" si="12"/>
        <v>4.1762282286752663</v>
      </c>
      <c r="AA38" s="2">
        <f t="shared" si="13"/>
        <v>11.018173294517737</v>
      </c>
      <c r="AB38" s="2" t="e">
        <f t="shared" si="14"/>
        <v>#DIV/0!</v>
      </c>
      <c r="AC38" s="2">
        <v>0</v>
      </c>
      <c r="AD38" s="2" t="e">
        <f t="shared" si="15"/>
        <v>#DIV/0!</v>
      </c>
      <c r="AE38" s="2" t="s">
        <v>134</v>
      </c>
      <c r="AF38" s="2">
        <f t="shared" si="16"/>
        <v>4.6773863539178455</v>
      </c>
      <c r="AG38" s="2">
        <f t="shared" si="17"/>
        <v>8.1033267353368715E-2</v>
      </c>
      <c r="AH38" s="2">
        <f t="shared" si="18"/>
        <v>2.8463726947293471</v>
      </c>
      <c r="AI38" s="2">
        <f t="shared" si="19"/>
        <v>24045064.800000001</v>
      </c>
      <c r="AJ38" s="2">
        <f t="shared" si="20"/>
        <v>680880.96</v>
      </c>
      <c r="AK38" s="2">
        <f t="shared" si="21"/>
        <v>0.68088095999999998</v>
      </c>
      <c r="AL38" s="2" t="s">
        <v>330</v>
      </c>
      <c r="AM38" s="2" t="s">
        <v>331</v>
      </c>
      <c r="AN38" s="2" t="s">
        <v>332</v>
      </c>
      <c r="AO38" s="2" t="s">
        <v>333</v>
      </c>
      <c r="AP38" s="2" t="s">
        <v>134</v>
      </c>
      <c r="AQ38" s="2" t="s">
        <v>134</v>
      </c>
      <c r="AR38" s="2" t="s">
        <v>134</v>
      </c>
      <c r="AS38" s="2">
        <v>0</v>
      </c>
      <c r="AT38" s="2" t="s">
        <v>134</v>
      </c>
      <c r="AU38" s="2" t="s">
        <v>134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 t="s">
        <v>169</v>
      </c>
    </row>
    <row r="39" spans="1:99" s="2" customFormat="1" x14ac:dyDescent="0.25">
      <c r="A39" s="2" t="s">
        <v>334</v>
      </c>
      <c r="C39" s="2" t="s">
        <v>335</v>
      </c>
      <c r="D39" s="2">
        <v>1935</v>
      </c>
      <c r="E39" s="2">
        <f t="shared" si="23"/>
        <v>80</v>
      </c>
      <c r="F39" s="2">
        <v>0</v>
      </c>
      <c r="G39" s="2">
        <v>106</v>
      </c>
      <c r="H39" s="2">
        <v>74000</v>
      </c>
      <c r="I39" s="2">
        <v>132000</v>
      </c>
      <c r="J39" s="2">
        <v>99500</v>
      </c>
      <c r="K39" s="2">
        <v>132000</v>
      </c>
      <c r="L39" s="2">
        <f t="shared" si="1"/>
        <v>5749906800</v>
      </c>
      <c r="M39" s="2">
        <v>1895</v>
      </c>
      <c r="N39" s="2">
        <f t="shared" si="2"/>
        <v>82546200</v>
      </c>
      <c r="O39" s="2">
        <f t="shared" si="3"/>
        <v>2.9609375</v>
      </c>
      <c r="P39" s="2">
        <f t="shared" si="4"/>
        <v>7668799.7000000002</v>
      </c>
      <c r="Q39" s="2">
        <f t="shared" si="5"/>
        <v>7.6687997000000001</v>
      </c>
      <c r="R39" s="2">
        <v>170.5</v>
      </c>
      <c r="S39" s="2">
        <f t="shared" si="6"/>
        <v>441.59329499999996</v>
      </c>
      <c r="T39" s="2">
        <f t="shared" si="7"/>
        <v>109120</v>
      </c>
      <c r="U39" s="2">
        <f t="shared" si="8"/>
        <v>4753540000</v>
      </c>
      <c r="V39" s="2">
        <v>85781.578370999996</v>
      </c>
      <c r="W39" s="2">
        <f t="shared" si="9"/>
        <v>26.146225087480797</v>
      </c>
      <c r="X39" s="2">
        <f t="shared" si="10"/>
        <v>16.246516253997175</v>
      </c>
      <c r="Y39" s="2">
        <f t="shared" si="11"/>
        <v>2.6634232677095597</v>
      </c>
      <c r="Z39" s="2">
        <f t="shared" si="12"/>
        <v>69.656832173982565</v>
      </c>
      <c r="AA39" s="2">
        <f t="shared" si="13"/>
        <v>0.21303639421188045</v>
      </c>
      <c r="AB39" s="2" t="e">
        <f t="shared" si="14"/>
        <v>#DIV/0!</v>
      </c>
      <c r="AC39" s="2">
        <v>0</v>
      </c>
      <c r="AD39" s="2" t="e">
        <f t="shared" si="15"/>
        <v>#DIV/0!</v>
      </c>
      <c r="AE39" s="2">
        <v>307.15199999999999</v>
      </c>
      <c r="AF39" s="2">
        <f t="shared" si="16"/>
        <v>57.583113456464382</v>
      </c>
      <c r="AG39" s="2">
        <f t="shared" si="17"/>
        <v>0.67945488544524368</v>
      </c>
      <c r="AH39" s="2">
        <f t="shared" si="18"/>
        <v>6.2484486022550412E-2</v>
      </c>
      <c r="AI39" s="2">
        <f t="shared" si="19"/>
        <v>4334210050</v>
      </c>
      <c r="AJ39" s="2">
        <f t="shared" si="20"/>
        <v>122731260</v>
      </c>
      <c r="AK39" s="2">
        <f t="shared" si="21"/>
        <v>122.73126000000001</v>
      </c>
      <c r="AL39" s="2" t="s">
        <v>336</v>
      </c>
      <c r="AM39" s="2" t="s">
        <v>337</v>
      </c>
      <c r="AN39" s="2" t="s">
        <v>338</v>
      </c>
      <c r="AO39" s="2" t="s">
        <v>339</v>
      </c>
      <c r="AP39" s="2" t="s">
        <v>340</v>
      </c>
      <c r="AQ39" s="2" t="s">
        <v>341</v>
      </c>
      <c r="AR39" s="2" t="s">
        <v>342</v>
      </c>
      <c r="AS39" s="2">
        <v>2</v>
      </c>
      <c r="AT39" s="2" t="s">
        <v>343</v>
      </c>
      <c r="AU39" s="2" t="s">
        <v>344</v>
      </c>
      <c r="AV39" s="2">
        <v>8</v>
      </c>
      <c r="AW39" s="5">
        <v>12</v>
      </c>
      <c r="AX39" s="5">
        <v>85</v>
      </c>
      <c r="AY39" s="5">
        <v>3</v>
      </c>
      <c r="AZ39" s="5">
        <v>6.4</v>
      </c>
      <c r="BA39" s="5">
        <v>5.6</v>
      </c>
      <c r="BB39" s="2">
        <v>0</v>
      </c>
      <c r="BC39" s="2">
        <v>0</v>
      </c>
      <c r="BD39" s="2">
        <v>0</v>
      </c>
      <c r="BE39" s="2">
        <v>0</v>
      </c>
      <c r="BF39" s="5">
        <v>37.5</v>
      </c>
      <c r="BG39" s="5">
        <v>18.7</v>
      </c>
      <c r="BH39" s="5">
        <v>29.6</v>
      </c>
      <c r="BI39" s="5">
        <v>0.2</v>
      </c>
      <c r="BJ39" s="2">
        <v>0</v>
      </c>
      <c r="BK39" s="2">
        <v>0</v>
      </c>
      <c r="BL39" s="5">
        <v>0.6</v>
      </c>
      <c r="BM39" s="2">
        <v>0</v>
      </c>
      <c r="BN39" s="5">
        <v>1.5</v>
      </c>
      <c r="BO39" s="5">
        <v>41556</v>
      </c>
      <c r="BP39" s="5">
        <v>2566</v>
      </c>
      <c r="BQ39" s="5">
        <v>136</v>
      </c>
      <c r="BR39" s="5">
        <v>8</v>
      </c>
      <c r="BS39" s="5">
        <v>0.18</v>
      </c>
      <c r="BT39" s="5">
        <v>0.01</v>
      </c>
      <c r="BU39" s="5">
        <v>55720</v>
      </c>
      <c r="BV39" s="5">
        <v>183</v>
      </c>
      <c r="BW39" s="5">
        <v>0.24</v>
      </c>
      <c r="BX39" s="5">
        <v>149486</v>
      </c>
      <c r="BY39" s="5">
        <v>2934</v>
      </c>
      <c r="BZ39" s="5">
        <v>490</v>
      </c>
      <c r="CA39" s="5">
        <v>10</v>
      </c>
      <c r="CB39" s="5">
        <v>0.55000000000000004</v>
      </c>
      <c r="CC39" s="5">
        <v>0.01</v>
      </c>
      <c r="CD39" s="2">
        <v>0</v>
      </c>
      <c r="CE39" s="5">
        <v>2</v>
      </c>
      <c r="CF39" s="2">
        <v>0</v>
      </c>
      <c r="CG39" s="5">
        <v>1</v>
      </c>
      <c r="CH39" s="5">
        <v>58</v>
      </c>
      <c r="CI39" s="5">
        <v>38</v>
      </c>
      <c r="CJ39" s="5">
        <v>88</v>
      </c>
      <c r="CK39" s="5">
        <v>3</v>
      </c>
      <c r="CL39" s="5">
        <v>7</v>
      </c>
      <c r="CM39" s="2">
        <v>0</v>
      </c>
      <c r="CN39" s="2">
        <v>0</v>
      </c>
      <c r="CO39" s="2">
        <v>0</v>
      </c>
      <c r="CP39" s="2">
        <v>0</v>
      </c>
      <c r="CQ39" s="5">
        <v>1</v>
      </c>
      <c r="CR39" s="5">
        <v>2</v>
      </c>
      <c r="CS39" s="5">
        <v>0.72326999999999997</v>
      </c>
      <c r="CT39" s="5">
        <v>0.38397999999999999</v>
      </c>
      <c r="CU39" s="2" t="s">
        <v>135</v>
      </c>
    </row>
    <row r="40" spans="1:99" s="2" customFormat="1" x14ac:dyDescent="0.25">
      <c r="A40" s="2" t="s">
        <v>345</v>
      </c>
      <c r="C40" s="2" t="s">
        <v>346</v>
      </c>
      <c r="D40" s="2">
        <v>1930</v>
      </c>
      <c r="E40" s="2">
        <f t="shared" si="23"/>
        <v>85</v>
      </c>
      <c r="F40" s="2">
        <v>0</v>
      </c>
      <c r="G40" s="2">
        <v>56</v>
      </c>
      <c r="H40" s="2">
        <v>0</v>
      </c>
      <c r="I40" s="2">
        <v>114000</v>
      </c>
      <c r="J40" s="2">
        <v>91000</v>
      </c>
      <c r="K40" s="2">
        <v>114000</v>
      </c>
      <c r="L40" s="2">
        <f t="shared" si="1"/>
        <v>4965828600</v>
      </c>
      <c r="M40" s="2">
        <v>2800</v>
      </c>
      <c r="N40" s="2">
        <f t="shared" si="2"/>
        <v>121968000</v>
      </c>
      <c r="O40" s="2">
        <f t="shared" si="3"/>
        <v>4.375</v>
      </c>
      <c r="P40" s="2">
        <f t="shared" si="4"/>
        <v>11331208</v>
      </c>
      <c r="Q40" s="2">
        <f t="shared" si="5"/>
        <v>11.331208</v>
      </c>
      <c r="R40" s="2">
        <v>82</v>
      </c>
      <c r="S40" s="2">
        <f t="shared" si="6"/>
        <v>212.37917999999999</v>
      </c>
      <c r="T40" s="2">
        <f t="shared" si="7"/>
        <v>52480</v>
      </c>
      <c r="U40" s="2">
        <f t="shared" si="8"/>
        <v>2286160000</v>
      </c>
      <c r="V40" s="2">
        <v>119425.65462</v>
      </c>
      <c r="W40" s="2">
        <f t="shared" si="9"/>
        <v>36.400939528175996</v>
      </c>
      <c r="X40" s="2">
        <f t="shared" si="10"/>
        <v>22.618502431100282</v>
      </c>
      <c r="Y40" s="2">
        <f t="shared" si="11"/>
        <v>3.0504884043373037</v>
      </c>
      <c r="Z40" s="2">
        <f t="shared" si="12"/>
        <v>40.714192247146791</v>
      </c>
      <c r="AA40" s="2">
        <f t="shared" si="13"/>
        <v>0.32429413082129466</v>
      </c>
      <c r="AB40" s="2" t="e">
        <f t="shared" si="14"/>
        <v>#DIV/0!</v>
      </c>
      <c r="AC40" s="2">
        <v>0</v>
      </c>
      <c r="AD40" s="2" t="e">
        <f t="shared" si="15"/>
        <v>#DIV/0!</v>
      </c>
      <c r="AE40" s="2">
        <v>110.575</v>
      </c>
      <c r="AF40" s="2">
        <f t="shared" si="16"/>
        <v>18.742857142857144</v>
      </c>
      <c r="AG40" s="2">
        <f t="shared" si="17"/>
        <v>0.3267144329007835</v>
      </c>
      <c r="AH40" s="2">
        <f t="shared" si="18"/>
        <v>0.10094915947625355</v>
      </c>
      <c r="AI40" s="2">
        <f t="shared" si="19"/>
        <v>3963950900</v>
      </c>
      <c r="AJ40" s="2">
        <f t="shared" si="20"/>
        <v>112246680</v>
      </c>
      <c r="AK40" s="2">
        <f t="shared" si="21"/>
        <v>112.24668</v>
      </c>
      <c r="AL40" s="2" t="s">
        <v>347</v>
      </c>
      <c r="AM40" s="2" t="s">
        <v>348</v>
      </c>
      <c r="AN40" s="2" t="s">
        <v>349</v>
      </c>
      <c r="AO40" s="2" t="s">
        <v>350</v>
      </c>
      <c r="AP40" s="2" t="s">
        <v>351</v>
      </c>
      <c r="AQ40" s="2" t="s">
        <v>341</v>
      </c>
      <c r="AR40" s="2" t="s">
        <v>166</v>
      </c>
      <c r="AS40" s="2">
        <v>2</v>
      </c>
      <c r="AT40" s="2" t="s">
        <v>352</v>
      </c>
      <c r="AU40" s="2" t="s">
        <v>353</v>
      </c>
      <c r="AV40" s="2">
        <v>8</v>
      </c>
      <c r="AW40" s="5">
        <v>16</v>
      </c>
      <c r="AX40" s="5">
        <v>82</v>
      </c>
      <c r="AY40" s="5">
        <v>3</v>
      </c>
      <c r="AZ40" s="5">
        <v>4.3</v>
      </c>
      <c r="BA40" s="5">
        <v>6</v>
      </c>
      <c r="BB40" s="2">
        <v>0</v>
      </c>
      <c r="BC40" s="2">
        <v>0</v>
      </c>
      <c r="BD40" s="2">
        <v>0</v>
      </c>
      <c r="BE40" s="2">
        <v>0</v>
      </c>
      <c r="BF40" s="5">
        <v>31.1</v>
      </c>
      <c r="BG40" s="5">
        <v>25.6</v>
      </c>
      <c r="BH40" s="5">
        <v>31</v>
      </c>
      <c r="BI40" s="5">
        <v>0.2</v>
      </c>
      <c r="BJ40" s="2">
        <v>0</v>
      </c>
      <c r="BK40" s="2">
        <v>0</v>
      </c>
      <c r="BL40" s="5">
        <v>0.5</v>
      </c>
      <c r="BM40" s="2">
        <v>0</v>
      </c>
      <c r="BN40" s="5">
        <v>1.4</v>
      </c>
      <c r="BO40" s="5">
        <v>24719</v>
      </c>
      <c r="BP40" s="5">
        <v>1427</v>
      </c>
      <c r="BQ40" s="5">
        <v>153</v>
      </c>
      <c r="BR40" s="5">
        <v>9</v>
      </c>
      <c r="BS40" s="5">
        <v>0.2</v>
      </c>
      <c r="BT40" s="5">
        <v>0.01</v>
      </c>
      <c r="BU40" s="5">
        <v>33008</v>
      </c>
      <c r="BV40" s="5">
        <v>204</v>
      </c>
      <c r="BW40" s="5">
        <v>0.27</v>
      </c>
      <c r="BX40" s="5">
        <v>86897</v>
      </c>
      <c r="BY40" s="5">
        <v>2014</v>
      </c>
      <c r="BZ40" s="5">
        <v>536</v>
      </c>
      <c r="CA40" s="5">
        <v>12</v>
      </c>
      <c r="CB40" s="5">
        <v>0.89</v>
      </c>
      <c r="CC40" s="5">
        <v>0.02</v>
      </c>
      <c r="CD40" s="2">
        <v>0</v>
      </c>
      <c r="CE40" s="5">
        <v>1</v>
      </c>
      <c r="CF40" s="2">
        <v>0</v>
      </c>
      <c r="CG40" s="2">
        <v>0</v>
      </c>
      <c r="CH40" s="5">
        <v>57</v>
      </c>
      <c r="CI40" s="5">
        <v>39</v>
      </c>
      <c r="CJ40" s="5">
        <v>87</v>
      </c>
      <c r="CK40" s="5">
        <v>2</v>
      </c>
      <c r="CL40" s="5">
        <v>8</v>
      </c>
      <c r="CM40" s="2">
        <v>0</v>
      </c>
      <c r="CN40" s="2">
        <v>0</v>
      </c>
      <c r="CO40" s="2">
        <v>0</v>
      </c>
      <c r="CP40" s="2">
        <v>0</v>
      </c>
      <c r="CQ40" s="5">
        <v>1</v>
      </c>
      <c r="CR40" s="5">
        <v>2</v>
      </c>
      <c r="CS40" s="5">
        <v>0.50287000000000004</v>
      </c>
      <c r="CT40" s="5">
        <v>9.7890000000000005E-2</v>
      </c>
      <c r="CU40" s="2" t="s">
        <v>135</v>
      </c>
    </row>
    <row r="41" spans="1:99" s="2" customFormat="1" x14ac:dyDescent="0.25">
      <c r="A41" s="2" t="s">
        <v>354</v>
      </c>
      <c r="C41" s="2" t="s">
        <v>355</v>
      </c>
      <c r="D41" s="2">
        <v>1935</v>
      </c>
      <c r="E41" s="2">
        <f t="shared" si="23"/>
        <v>80</v>
      </c>
      <c r="F41" s="2">
        <v>0</v>
      </c>
      <c r="G41" s="2">
        <v>28</v>
      </c>
      <c r="H41" s="2">
        <v>0</v>
      </c>
      <c r="I41" s="2">
        <v>12500</v>
      </c>
      <c r="J41" s="2">
        <v>11650</v>
      </c>
      <c r="K41" s="2">
        <v>12500</v>
      </c>
      <c r="L41" s="2">
        <f t="shared" si="1"/>
        <v>544498750</v>
      </c>
      <c r="M41" s="2">
        <v>1300</v>
      </c>
      <c r="N41" s="2">
        <f t="shared" si="2"/>
        <v>56628000</v>
      </c>
      <c r="O41" s="2">
        <f t="shared" si="3"/>
        <v>2.03125</v>
      </c>
      <c r="P41" s="2">
        <f t="shared" si="4"/>
        <v>5260918</v>
      </c>
      <c r="Q41" s="2">
        <f t="shared" si="5"/>
        <v>5.2609180000000002</v>
      </c>
      <c r="R41" s="2">
        <v>45</v>
      </c>
      <c r="S41" s="2">
        <f t="shared" si="6"/>
        <v>116.54955</v>
      </c>
      <c r="T41" s="2">
        <f t="shared" si="7"/>
        <v>28800</v>
      </c>
      <c r="U41" s="2">
        <f t="shared" si="8"/>
        <v>1254600000</v>
      </c>
      <c r="V41" s="2">
        <v>64242.472839000002</v>
      </c>
      <c r="W41" s="2">
        <f t="shared" si="9"/>
        <v>19.581105721327198</v>
      </c>
      <c r="X41" s="2">
        <f t="shared" si="10"/>
        <v>12.167138900869567</v>
      </c>
      <c r="Y41" s="2">
        <f t="shared" si="11"/>
        <v>2.4082487140740136</v>
      </c>
      <c r="Z41" s="2">
        <f t="shared" si="12"/>
        <v>9.6153625414989055</v>
      </c>
      <c r="AA41" s="2">
        <f t="shared" si="13"/>
        <v>1.362633854607189</v>
      </c>
      <c r="AB41" s="2" t="e">
        <f t="shared" si="14"/>
        <v>#DIV/0!</v>
      </c>
      <c r="AC41" s="2">
        <v>0</v>
      </c>
      <c r="AD41" s="2" t="e">
        <f t="shared" si="15"/>
        <v>#DIV/0!</v>
      </c>
      <c r="AE41" s="2">
        <v>29.691299999999998</v>
      </c>
      <c r="AF41" s="2">
        <f t="shared" si="16"/>
        <v>22.153846153846153</v>
      </c>
      <c r="AG41" s="2">
        <f t="shared" si="17"/>
        <v>0.11323886310024636</v>
      </c>
      <c r="AH41" s="2">
        <f t="shared" si="18"/>
        <v>0.36610317492461053</v>
      </c>
      <c r="AI41" s="2">
        <f t="shared" si="19"/>
        <v>507472835</v>
      </c>
      <c r="AJ41" s="2">
        <f t="shared" si="20"/>
        <v>14370042</v>
      </c>
      <c r="AK41" s="2">
        <f t="shared" si="21"/>
        <v>14.370042</v>
      </c>
      <c r="AL41" s="2" t="s">
        <v>356</v>
      </c>
      <c r="AM41" s="2" t="s">
        <v>357</v>
      </c>
      <c r="AN41" s="2" t="s">
        <v>358</v>
      </c>
      <c r="AO41" s="2" t="s">
        <v>359</v>
      </c>
      <c r="AP41" s="2" t="s">
        <v>360</v>
      </c>
      <c r="AQ41" s="2" t="s">
        <v>341</v>
      </c>
      <c r="AR41" s="2" t="s">
        <v>361</v>
      </c>
      <c r="AS41" s="2">
        <v>1</v>
      </c>
      <c r="AT41" s="2" t="s">
        <v>362</v>
      </c>
      <c r="AU41" s="2" t="s">
        <v>363</v>
      </c>
      <c r="AV41" s="2">
        <v>8</v>
      </c>
      <c r="AW41" s="5">
        <v>21</v>
      </c>
      <c r="AX41" s="5">
        <v>78</v>
      </c>
      <c r="AY41" s="5">
        <v>2</v>
      </c>
      <c r="AZ41" s="5">
        <v>1.9</v>
      </c>
      <c r="BA41" s="5">
        <v>5</v>
      </c>
      <c r="BB41" s="2">
        <v>0</v>
      </c>
      <c r="BC41" s="2">
        <v>0</v>
      </c>
      <c r="BD41" s="2">
        <v>0</v>
      </c>
      <c r="BE41" s="2">
        <v>0</v>
      </c>
      <c r="BF41" s="5">
        <v>28.1</v>
      </c>
      <c r="BG41" s="5">
        <v>31.5</v>
      </c>
      <c r="BH41" s="5">
        <v>32.799999999999997</v>
      </c>
      <c r="BI41" s="5">
        <v>0.2</v>
      </c>
      <c r="BJ41" s="2">
        <v>0</v>
      </c>
      <c r="BK41" s="2">
        <v>0</v>
      </c>
      <c r="BL41" s="5">
        <v>0.2</v>
      </c>
      <c r="BM41" s="2">
        <v>0</v>
      </c>
      <c r="BN41" s="5">
        <v>0.4</v>
      </c>
      <c r="BO41" s="5">
        <v>11241</v>
      </c>
      <c r="BP41" s="5">
        <v>669</v>
      </c>
      <c r="BQ41" s="5">
        <v>170</v>
      </c>
      <c r="BR41" s="5">
        <v>10</v>
      </c>
      <c r="BS41" s="5">
        <v>0.22</v>
      </c>
      <c r="BT41" s="5">
        <v>0.01</v>
      </c>
      <c r="BU41" s="5">
        <v>14943</v>
      </c>
      <c r="BV41" s="5">
        <v>226</v>
      </c>
      <c r="BW41" s="5">
        <v>0.28999999999999998</v>
      </c>
      <c r="BX41" s="5">
        <v>35605</v>
      </c>
      <c r="BY41" s="5">
        <v>1170</v>
      </c>
      <c r="BZ41" s="5">
        <v>539</v>
      </c>
      <c r="CA41" s="5">
        <v>18</v>
      </c>
      <c r="CB41" s="5">
        <v>1.35</v>
      </c>
      <c r="CC41" s="5">
        <v>0.05</v>
      </c>
      <c r="CD41" s="2">
        <v>0</v>
      </c>
      <c r="CE41" s="5">
        <v>1</v>
      </c>
      <c r="CF41" s="2">
        <v>0</v>
      </c>
      <c r="CG41" s="2">
        <v>0</v>
      </c>
      <c r="CH41" s="5">
        <v>57</v>
      </c>
      <c r="CI41" s="5">
        <v>42</v>
      </c>
      <c r="CJ41" s="5">
        <v>96</v>
      </c>
      <c r="CK41" s="5">
        <v>1</v>
      </c>
      <c r="CL41" s="5">
        <v>2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5">
        <v>1</v>
      </c>
      <c r="CS41" s="5">
        <v>0.41239999999999999</v>
      </c>
      <c r="CT41" s="5">
        <v>4.3619999999999999E-2</v>
      </c>
      <c r="CU41" s="2" t="s">
        <v>135</v>
      </c>
    </row>
    <row r="42" spans="1:99" s="2" customFormat="1" x14ac:dyDescent="0.25">
      <c r="A42" s="2" t="s">
        <v>364</v>
      </c>
      <c r="C42" s="2" t="s">
        <v>365</v>
      </c>
      <c r="D42" s="2">
        <v>1957</v>
      </c>
      <c r="E42" s="2">
        <f t="shared" si="23"/>
        <v>58</v>
      </c>
      <c r="F42" s="2">
        <v>0</v>
      </c>
      <c r="G42" s="2">
        <v>13.5</v>
      </c>
      <c r="H42" s="2">
        <v>2430</v>
      </c>
      <c r="I42" s="2">
        <v>2032</v>
      </c>
      <c r="J42" s="2">
        <v>613</v>
      </c>
      <c r="K42" s="2">
        <v>2032</v>
      </c>
      <c r="L42" s="2">
        <f t="shared" si="1"/>
        <v>88513716.799999997</v>
      </c>
      <c r="M42" s="2">
        <v>330</v>
      </c>
      <c r="N42" s="2">
        <f t="shared" si="2"/>
        <v>14374800</v>
      </c>
      <c r="O42" s="2">
        <f t="shared" si="3"/>
        <v>0.515625</v>
      </c>
      <c r="P42" s="2">
        <f t="shared" si="4"/>
        <v>1335463.8</v>
      </c>
      <c r="Q42" s="2">
        <f t="shared" si="5"/>
        <v>1.3354638000000001</v>
      </c>
      <c r="R42" s="2">
        <v>12.1</v>
      </c>
      <c r="S42" s="2">
        <f t="shared" si="6"/>
        <v>31.338878999999995</v>
      </c>
      <c r="T42" s="2">
        <f t="shared" si="7"/>
        <v>7744</v>
      </c>
      <c r="U42" s="2">
        <f t="shared" si="8"/>
        <v>337348000</v>
      </c>
      <c r="V42" s="2">
        <v>48810.271982999999</v>
      </c>
      <c r="W42" s="2">
        <f t="shared" si="9"/>
        <v>14.877370900418398</v>
      </c>
      <c r="X42" s="2">
        <f t="shared" si="10"/>
        <v>9.2443726519483018</v>
      </c>
      <c r="Y42" s="2">
        <f t="shared" si="11"/>
        <v>3.6316586514525371</v>
      </c>
      <c r="Z42" s="2">
        <f t="shared" si="12"/>
        <v>6.1575616217269111</v>
      </c>
      <c r="AA42" s="2">
        <f t="shared" si="13"/>
        <v>19.675854560981882</v>
      </c>
      <c r="AB42" s="2" t="e">
        <f t="shared" si="14"/>
        <v>#DIV/0!</v>
      </c>
      <c r="AC42" s="2">
        <v>0</v>
      </c>
      <c r="AD42" s="2" t="e">
        <f t="shared" si="15"/>
        <v>#DIV/0!</v>
      </c>
      <c r="AE42" s="2" t="s">
        <v>134</v>
      </c>
      <c r="AF42" s="2">
        <f t="shared" si="16"/>
        <v>23.466666666666665</v>
      </c>
      <c r="AG42" s="2">
        <f t="shared" si="17"/>
        <v>0.14393065762831189</v>
      </c>
      <c r="AH42" s="2">
        <f t="shared" si="18"/>
        <v>1.7661985895315162</v>
      </c>
      <c r="AI42" s="2">
        <f t="shared" si="19"/>
        <v>26702218.699999999</v>
      </c>
      <c r="AJ42" s="2">
        <f t="shared" si="20"/>
        <v>756123.24</v>
      </c>
      <c r="AK42" s="2">
        <f t="shared" si="21"/>
        <v>0.75612323999999997</v>
      </c>
      <c r="AL42" s="2" t="s">
        <v>366</v>
      </c>
      <c r="AM42" s="2" t="s">
        <v>134</v>
      </c>
      <c r="AN42" s="2" t="s">
        <v>367</v>
      </c>
      <c r="AO42" s="2" t="s">
        <v>368</v>
      </c>
      <c r="AP42" s="2" t="s">
        <v>134</v>
      </c>
      <c r="AQ42" s="2" t="s">
        <v>134</v>
      </c>
      <c r="AR42" s="2" t="s">
        <v>134</v>
      </c>
      <c r="AS42" s="2">
        <v>0</v>
      </c>
      <c r="AT42" s="2" t="s">
        <v>134</v>
      </c>
      <c r="AU42" s="2" t="s">
        <v>134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135</v>
      </c>
    </row>
    <row r="43" spans="1:99" s="2" customFormat="1" x14ac:dyDescent="0.25">
      <c r="A43" s="2" t="s">
        <v>369</v>
      </c>
      <c r="C43" s="2" t="s">
        <v>370</v>
      </c>
      <c r="D43" s="2">
        <v>1926</v>
      </c>
      <c r="E43" s="2">
        <f t="shared" si="23"/>
        <v>89</v>
      </c>
      <c r="F43" s="2">
        <v>0</v>
      </c>
      <c r="G43" s="2">
        <v>43</v>
      </c>
      <c r="H43" s="2">
        <v>19900</v>
      </c>
      <c r="I43" s="2">
        <v>12400</v>
      </c>
      <c r="J43" s="2">
        <v>8360</v>
      </c>
      <c r="K43" s="2">
        <v>12400</v>
      </c>
      <c r="L43" s="2">
        <f t="shared" si="1"/>
        <v>540142760</v>
      </c>
      <c r="M43" s="2">
        <v>486</v>
      </c>
      <c r="N43" s="2">
        <f t="shared" si="2"/>
        <v>21170160</v>
      </c>
      <c r="O43" s="2">
        <f t="shared" si="3"/>
        <v>0.75937500000000002</v>
      </c>
      <c r="P43" s="2">
        <f t="shared" si="4"/>
        <v>1966773.96</v>
      </c>
      <c r="Q43" s="2">
        <f t="shared" si="5"/>
        <v>1.96677396</v>
      </c>
      <c r="R43" s="2">
        <v>63</v>
      </c>
      <c r="S43" s="2">
        <f t="shared" si="6"/>
        <v>163.16936999999999</v>
      </c>
      <c r="T43" s="2">
        <f t="shared" si="7"/>
        <v>40320</v>
      </c>
      <c r="U43" s="2">
        <f t="shared" si="8"/>
        <v>1756440000</v>
      </c>
      <c r="V43" s="2">
        <v>43307.077592000001</v>
      </c>
      <c r="W43" s="2">
        <f t="shared" si="9"/>
        <v>13.1999972500416</v>
      </c>
      <c r="X43" s="2">
        <f t="shared" si="10"/>
        <v>8.2021006534592491</v>
      </c>
      <c r="Y43" s="2">
        <f t="shared" si="11"/>
        <v>2.6551649537572808</v>
      </c>
      <c r="Z43" s="2">
        <f t="shared" si="12"/>
        <v>25.514344719170758</v>
      </c>
      <c r="AA43" s="2">
        <f t="shared" si="13"/>
        <v>1.2800751041595</v>
      </c>
      <c r="AB43" s="2" t="e">
        <f t="shared" si="14"/>
        <v>#DIV/0!</v>
      </c>
      <c r="AC43" s="2">
        <v>0</v>
      </c>
      <c r="AD43" s="2" t="e">
        <f t="shared" si="15"/>
        <v>#DIV/0!</v>
      </c>
      <c r="AE43" s="2">
        <v>94.699600000000004</v>
      </c>
      <c r="AF43" s="2">
        <f t="shared" si="16"/>
        <v>82.962962962962962</v>
      </c>
      <c r="AG43" s="2">
        <f t="shared" si="17"/>
        <v>0.4914369389416412</v>
      </c>
      <c r="AH43" s="2">
        <f t="shared" si="18"/>
        <v>0.19072870501524219</v>
      </c>
      <c r="AI43" s="2">
        <f t="shared" si="19"/>
        <v>364160764</v>
      </c>
      <c r="AJ43" s="2">
        <f t="shared" si="20"/>
        <v>10311892.800000001</v>
      </c>
      <c r="AK43" s="2">
        <f t="shared" si="21"/>
        <v>10.311892800000001</v>
      </c>
      <c r="AL43" s="2" t="s">
        <v>371</v>
      </c>
      <c r="AM43" s="2" t="s">
        <v>372</v>
      </c>
      <c r="AN43" s="2" t="s">
        <v>373</v>
      </c>
      <c r="AO43" s="2" t="s">
        <v>374</v>
      </c>
      <c r="AP43" s="2" t="s">
        <v>375</v>
      </c>
      <c r="AQ43" s="2" t="s">
        <v>191</v>
      </c>
      <c r="AR43" s="2" t="s">
        <v>376</v>
      </c>
      <c r="AS43" s="2">
        <v>1</v>
      </c>
      <c r="AT43" s="2" t="s">
        <v>377</v>
      </c>
      <c r="AU43" s="2" t="s">
        <v>378</v>
      </c>
      <c r="AV43" s="2">
        <v>8</v>
      </c>
      <c r="AW43" s="5">
        <v>42</v>
      </c>
      <c r="AX43" s="5">
        <v>57</v>
      </c>
      <c r="AY43" s="5">
        <v>1</v>
      </c>
      <c r="AZ43" s="5">
        <v>4.4000000000000004</v>
      </c>
      <c r="BA43" s="5">
        <v>4.3</v>
      </c>
      <c r="BB43" s="2">
        <v>0</v>
      </c>
      <c r="BC43" s="5">
        <v>0.8</v>
      </c>
      <c r="BD43" s="2">
        <v>0</v>
      </c>
      <c r="BE43" s="5">
        <v>0.4</v>
      </c>
      <c r="BF43" s="5">
        <v>45.1</v>
      </c>
      <c r="BG43" s="5">
        <v>18.5</v>
      </c>
      <c r="BH43" s="5">
        <v>23</v>
      </c>
      <c r="BI43" s="2">
        <v>0</v>
      </c>
      <c r="BJ43" s="2">
        <v>0</v>
      </c>
      <c r="BK43" s="5">
        <v>0.4</v>
      </c>
      <c r="BL43" s="5">
        <v>2.9</v>
      </c>
      <c r="BM43" s="2">
        <v>0</v>
      </c>
      <c r="BN43" s="5">
        <v>0.3</v>
      </c>
      <c r="BO43" s="5">
        <v>10514</v>
      </c>
      <c r="BP43" s="5">
        <v>714</v>
      </c>
      <c r="BQ43" s="5">
        <v>99</v>
      </c>
      <c r="BR43" s="5">
        <v>7</v>
      </c>
      <c r="BS43" s="5">
        <v>0.19</v>
      </c>
      <c r="BT43" s="5">
        <v>0.01</v>
      </c>
      <c r="BU43" s="5">
        <v>15889</v>
      </c>
      <c r="BV43" s="5">
        <v>150</v>
      </c>
      <c r="BW43" s="5">
        <v>0.28000000000000003</v>
      </c>
      <c r="BX43" s="5">
        <v>58260</v>
      </c>
      <c r="BY43" s="5">
        <v>1355</v>
      </c>
      <c r="BZ43" s="5">
        <v>550</v>
      </c>
      <c r="CA43" s="5">
        <v>13</v>
      </c>
      <c r="CB43" s="5">
        <v>0.69</v>
      </c>
      <c r="CC43" s="5">
        <v>0.02</v>
      </c>
      <c r="CD43" s="5">
        <v>4</v>
      </c>
      <c r="CE43" s="5">
        <v>12</v>
      </c>
      <c r="CF43" s="5">
        <v>2</v>
      </c>
      <c r="CG43" s="5">
        <v>3</v>
      </c>
      <c r="CH43" s="5">
        <v>60</v>
      </c>
      <c r="CI43" s="5">
        <v>33</v>
      </c>
      <c r="CJ43" s="5">
        <v>78</v>
      </c>
      <c r="CK43" s="2">
        <v>0</v>
      </c>
      <c r="CL43" s="5">
        <v>1</v>
      </c>
      <c r="CM43" s="2">
        <v>0</v>
      </c>
      <c r="CN43" s="2">
        <v>0</v>
      </c>
      <c r="CO43" s="2">
        <v>0</v>
      </c>
      <c r="CP43" s="2">
        <v>0</v>
      </c>
      <c r="CQ43" s="5">
        <v>2</v>
      </c>
      <c r="CR43" s="5">
        <v>6</v>
      </c>
      <c r="CS43" s="5">
        <v>0.84697999999999996</v>
      </c>
      <c r="CT43" s="5">
        <v>0.61070999999999998</v>
      </c>
      <c r="CU43" s="2" t="s">
        <v>135</v>
      </c>
    </row>
    <row r="44" spans="1:99" s="2" customFormat="1" x14ac:dyDescent="0.25">
      <c r="A44" s="2" t="s">
        <v>379</v>
      </c>
      <c r="C44" s="2" t="s">
        <v>380</v>
      </c>
      <c r="D44" s="2">
        <v>1958</v>
      </c>
      <c r="E44" s="2">
        <f t="shared" si="23"/>
        <v>57</v>
      </c>
      <c r="F44" s="2">
        <v>0</v>
      </c>
      <c r="G44" s="2">
        <v>10</v>
      </c>
      <c r="H44" s="2">
        <v>4080</v>
      </c>
      <c r="I44" s="2">
        <v>165800</v>
      </c>
      <c r="J44" s="2">
        <v>165800</v>
      </c>
      <c r="K44" s="2">
        <v>165800</v>
      </c>
      <c r="L44" s="2">
        <f t="shared" si="1"/>
        <v>7222231420</v>
      </c>
      <c r="M44" s="2">
        <v>46720</v>
      </c>
      <c r="N44" s="2">
        <f t="shared" si="2"/>
        <v>2035123200</v>
      </c>
      <c r="O44" s="2">
        <f t="shared" si="3"/>
        <v>73</v>
      </c>
      <c r="P44" s="2">
        <f t="shared" si="4"/>
        <v>189069299.20000002</v>
      </c>
      <c r="Q44" s="2">
        <f t="shared" si="5"/>
        <v>189.06929920000002</v>
      </c>
      <c r="R44" s="2">
        <v>363</v>
      </c>
      <c r="S44" s="2">
        <f t="shared" si="6"/>
        <v>940.16636999999992</v>
      </c>
      <c r="T44" s="2">
        <f t="shared" si="7"/>
        <v>232320</v>
      </c>
      <c r="U44" s="2">
        <f t="shared" si="8"/>
        <v>10120440000</v>
      </c>
      <c r="W44" s="2">
        <f t="shared" si="9"/>
        <v>0</v>
      </c>
      <c r="X44" s="2">
        <f t="shared" si="10"/>
        <v>0</v>
      </c>
      <c r="Y44" s="2">
        <f t="shared" si="11"/>
        <v>0</v>
      </c>
      <c r="Z44" s="2">
        <f t="shared" si="12"/>
        <v>3.5487932229360855</v>
      </c>
      <c r="AA44" s="2">
        <f t="shared" si="13"/>
        <v>0</v>
      </c>
      <c r="AB44" s="2" t="e">
        <f t="shared" si="14"/>
        <v>#DIV/0!</v>
      </c>
      <c r="AC44" s="2">
        <v>0</v>
      </c>
      <c r="AD44" s="2" t="e">
        <f t="shared" si="15"/>
        <v>#DIV/0!</v>
      </c>
      <c r="AE44" s="2" t="s">
        <v>134</v>
      </c>
      <c r="AF44" s="2">
        <f t="shared" si="16"/>
        <v>4.9726027397260273</v>
      </c>
      <c r="AG44" s="2">
        <f t="shared" si="17"/>
        <v>6.9715731880148311E-3</v>
      </c>
      <c r="AH44" s="2">
        <f t="shared" si="18"/>
        <v>0.92449459438325332</v>
      </c>
      <c r="AI44" s="2">
        <f t="shared" si="19"/>
        <v>7222231420</v>
      </c>
      <c r="AJ44" s="2">
        <f t="shared" si="20"/>
        <v>204510984</v>
      </c>
      <c r="AK44" s="2">
        <f t="shared" si="21"/>
        <v>204.51098400000001</v>
      </c>
      <c r="AL44" s="2" t="s">
        <v>134</v>
      </c>
      <c r="AM44" s="2" t="s">
        <v>134</v>
      </c>
      <c r="AN44" s="2" t="s">
        <v>134</v>
      </c>
      <c r="AO44" s="2" t="s">
        <v>134</v>
      </c>
      <c r="AP44" s="2" t="s">
        <v>134</v>
      </c>
      <c r="AQ44" s="2" t="s">
        <v>134</v>
      </c>
      <c r="AR44" s="2" t="s">
        <v>134</v>
      </c>
      <c r="AS44" s="2">
        <v>0</v>
      </c>
      <c r="AT44" s="2" t="s">
        <v>134</v>
      </c>
      <c r="AU44" s="2" t="s">
        <v>134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 t="s">
        <v>135</v>
      </c>
    </row>
    <row r="45" spans="1:99" s="2" customFormat="1" x14ac:dyDescent="0.25">
      <c r="A45" s="2" t="s">
        <v>381</v>
      </c>
      <c r="C45" s="2" t="s">
        <v>382</v>
      </c>
      <c r="F45" s="2">
        <v>0</v>
      </c>
      <c r="G45" s="2">
        <v>12</v>
      </c>
      <c r="H45" s="2">
        <v>240</v>
      </c>
      <c r="I45" s="2">
        <v>2400</v>
      </c>
      <c r="J45" s="2">
        <v>1750</v>
      </c>
      <c r="K45" s="2">
        <v>2400</v>
      </c>
      <c r="L45" s="2">
        <f t="shared" si="1"/>
        <v>104543760</v>
      </c>
      <c r="M45" s="2">
        <v>500</v>
      </c>
      <c r="N45" s="2">
        <f t="shared" si="2"/>
        <v>21780000</v>
      </c>
      <c r="O45" s="2">
        <f t="shared" si="3"/>
        <v>0.78125</v>
      </c>
      <c r="P45" s="2">
        <f t="shared" si="4"/>
        <v>2023430</v>
      </c>
      <c r="Q45" s="2">
        <f t="shared" si="5"/>
        <v>2.0234300000000003</v>
      </c>
      <c r="R45" s="2">
        <v>4.9000000000000004</v>
      </c>
      <c r="S45" s="2">
        <f t="shared" si="6"/>
        <v>12.690951</v>
      </c>
      <c r="T45" s="2">
        <f t="shared" si="7"/>
        <v>3136</v>
      </c>
      <c r="U45" s="2">
        <f t="shared" si="8"/>
        <v>136612000</v>
      </c>
      <c r="V45" s="2">
        <v>44935.103015000001</v>
      </c>
      <c r="W45" s="2">
        <f t="shared" si="9"/>
        <v>13.696219398972</v>
      </c>
      <c r="X45" s="2">
        <f t="shared" si="10"/>
        <v>8.5104389004229102</v>
      </c>
      <c r="Y45" s="2">
        <f t="shared" si="11"/>
        <v>2.7161359459696026</v>
      </c>
      <c r="Z45" s="2">
        <f t="shared" si="12"/>
        <v>4.799988980716253</v>
      </c>
      <c r="AA45" s="2">
        <f t="shared" si="13"/>
        <v>6.3449841790112993</v>
      </c>
      <c r="AB45" s="2" t="e">
        <f t="shared" si="14"/>
        <v>#DIV/0!</v>
      </c>
      <c r="AC45" s="2">
        <v>0</v>
      </c>
      <c r="AD45" s="2" t="e">
        <f t="shared" si="15"/>
        <v>#DIV/0!</v>
      </c>
      <c r="AE45" s="2" t="s">
        <v>134</v>
      </c>
      <c r="AF45" s="2">
        <f t="shared" si="16"/>
        <v>6.2720000000000002</v>
      </c>
      <c r="AG45" s="2">
        <f t="shared" si="17"/>
        <v>9.1150016399617825E-2</v>
      </c>
      <c r="AH45" s="2">
        <f t="shared" si="18"/>
        <v>0.93738505227949731</v>
      </c>
      <c r="AI45" s="2">
        <f t="shared" si="19"/>
        <v>76229825</v>
      </c>
      <c r="AJ45" s="2">
        <f t="shared" si="20"/>
        <v>2158590</v>
      </c>
      <c r="AK45" s="2">
        <f t="shared" si="21"/>
        <v>2.1585899999999998</v>
      </c>
      <c r="AL45" s="2" t="s">
        <v>383</v>
      </c>
      <c r="AM45" s="2" t="s">
        <v>134</v>
      </c>
      <c r="AN45" s="2" t="s">
        <v>384</v>
      </c>
      <c r="AO45" s="2" t="s">
        <v>385</v>
      </c>
      <c r="AP45" s="2" t="s">
        <v>134</v>
      </c>
      <c r="AQ45" s="2" t="s">
        <v>134</v>
      </c>
      <c r="AR45" s="2" t="s">
        <v>134</v>
      </c>
      <c r="AS45" s="2">
        <v>0</v>
      </c>
      <c r="AT45" s="2" t="s">
        <v>134</v>
      </c>
      <c r="AU45" s="2" t="s">
        <v>134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135</v>
      </c>
    </row>
    <row r="46" spans="1:99" s="2" customFormat="1" x14ac:dyDescent="0.25">
      <c r="A46" s="2" t="s">
        <v>386</v>
      </c>
      <c r="C46" s="2" t="s">
        <v>387</v>
      </c>
      <c r="D46" s="2">
        <v>1890</v>
      </c>
      <c r="E46" s="2">
        <f>2015-D46</f>
        <v>125</v>
      </c>
      <c r="F46" s="2">
        <v>0</v>
      </c>
      <c r="G46" s="2">
        <v>17</v>
      </c>
      <c r="H46" s="2">
        <v>387</v>
      </c>
      <c r="I46" s="2">
        <v>4155</v>
      </c>
      <c r="J46" s="2">
        <v>1755</v>
      </c>
      <c r="K46" s="2">
        <v>4155</v>
      </c>
      <c r="L46" s="2">
        <f t="shared" si="1"/>
        <v>180991384.5</v>
      </c>
      <c r="M46" s="2">
        <v>341</v>
      </c>
      <c r="N46" s="2">
        <f t="shared" si="2"/>
        <v>14853960</v>
      </c>
      <c r="O46" s="2">
        <f t="shared" si="3"/>
        <v>0.53281250000000002</v>
      </c>
      <c r="P46" s="2">
        <f t="shared" si="4"/>
        <v>1379979.26</v>
      </c>
      <c r="Q46" s="2">
        <f t="shared" si="5"/>
        <v>1.37997926</v>
      </c>
      <c r="R46" s="2">
        <v>2.98</v>
      </c>
      <c r="S46" s="2">
        <f t="shared" si="6"/>
        <v>7.7181701999999994</v>
      </c>
      <c r="T46" s="2">
        <f t="shared" si="7"/>
        <v>1907.2</v>
      </c>
      <c r="U46" s="2">
        <f t="shared" si="8"/>
        <v>83082400</v>
      </c>
      <c r="W46" s="2">
        <f t="shared" si="9"/>
        <v>0</v>
      </c>
      <c r="X46" s="2">
        <f t="shared" si="10"/>
        <v>0</v>
      </c>
      <c r="Y46" s="2">
        <f t="shared" si="11"/>
        <v>0</v>
      </c>
      <c r="Z46" s="2">
        <f t="shared" si="12"/>
        <v>12.18472276079914</v>
      </c>
      <c r="AA46" s="2">
        <f t="shared" si="13"/>
        <v>0</v>
      </c>
      <c r="AB46" s="2" t="e">
        <f t="shared" si="14"/>
        <v>#DIV/0!</v>
      </c>
      <c r="AC46" s="2">
        <v>0</v>
      </c>
      <c r="AD46" s="2" t="e">
        <f t="shared" si="15"/>
        <v>#DIV/0!</v>
      </c>
      <c r="AE46" s="2" t="s">
        <v>134</v>
      </c>
      <c r="AF46" s="2">
        <f t="shared" si="16"/>
        <v>5.5929618768328444</v>
      </c>
      <c r="AG46" s="2">
        <f t="shared" si="17"/>
        <v>0.28018183516742112</v>
      </c>
      <c r="AH46" s="2">
        <f t="shared" si="18"/>
        <v>0.63747524780374931</v>
      </c>
      <c r="AI46" s="2">
        <f t="shared" si="19"/>
        <v>76447624.5</v>
      </c>
      <c r="AJ46" s="2">
        <f t="shared" si="20"/>
        <v>2164757.4</v>
      </c>
      <c r="AK46" s="2">
        <f t="shared" si="21"/>
        <v>2.1647574000000001</v>
      </c>
      <c r="AL46" s="2" t="s">
        <v>134</v>
      </c>
      <c r="AM46" s="2" t="s">
        <v>134</v>
      </c>
      <c r="AN46" s="2" t="s">
        <v>134</v>
      </c>
      <c r="AO46" s="2" t="s">
        <v>134</v>
      </c>
      <c r="AP46" s="2" t="s">
        <v>134</v>
      </c>
      <c r="AQ46" s="2" t="s">
        <v>134</v>
      </c>
      <c r="AR46" s="2" t="s">
        <v>134</v>
      </c>
      <c r="AS46" s="2">
        <v>0</v>
      </c>
      <c r="AT46" s="2" t="s">
        <v>134</v>
      </c>
      <c r="AU46" s="2" t="s">
        <v>134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 t="s">
        <v>135</v>
      </c>
    </row>
    <row r="47" spans="1:99" s="2" customFormat="1" x14ac:dyDescent="0.25">
      <c r="A47" s="2" t="s">
        <v>388</v>
      </c>
      <c r="C47" s="2" t="s">
        <v>389</v>
      </c>
      <c r="D47" s="2">
        <v>1872</v>
      </c>
      <c r="E47" s="2">
        <f>2015-D47</f>
        <v>143</v>
      </c>
      <c r="F47" s="2">
        <v>0</v>
      </c>
      <c r="G47" s="2">
        <v>13</v>
      </c>
      <c r="H47" s="2">
        <v>1621</v>
      </c>
      <c r="I47" s="2">
        <v>3588</v>
      </c>
      <c r="J47" s="2">
        <v>2760</v>
      </c>
      <c r="K47" s="2">
        <v>3588</v>
      </c>
      <c r="L47" s="2">
        <f t="shared" si="1"/>
        <v>156292921.20000002</v>
      </c>
      <c r="M47" s="2">
        <v>299.5</v>
      </c>
      <c r="N47" s="2">
        <f t="shared" si="2"/>
        <v>13046220</v>
      </c>
      <c r="O47" s="2">
        <f t="shared" si="3"/>
        <v>0.46796875000000004</v>
      </c>
      <c r="P47" s="2">
        <f t="shared" si="4"/>
        <v>1212034.57</v>
      </c>
      <c r="Q47" s="2">
        <f t="shared" si="5"/>
        <v>1.2120345700000001</v>
      </c>
      <c r="R47" s="2">
        <v>25.3</v>
      </c>
      <c r="S47" s="2">
        <f t="shared" si="6"/>
        <v>65.526747</v>
      </c>
      <c r="T47" s="2">
        <f t="shared" si="7"/>
        <v>16192</v>
      </c>
      <c r="U47" s="2">
        <f t="shared" si="8"/>
        <v>705364000</v>
      </c>
      <c r="V47" s="2">
        <v>43640.311692000003</v>
      </c>
      <c r="W47" s="2">
        <f t="shared" si="9"/>
        <v>13.301567003721599</v>
      </c>
      <c r="X47" s="2">
        <f t="shared" si="10"/>
        <v>8.2652131925946488</v>
      </c>
      <c r="Y47" s="2">
        <f t="shared" si="11"/>
        <v>3.4083186741408733</v>
      </c>
      <c r="Z47" s="2">
        <f t="shared" si="12"/>
        <v>11.979939108799332</v>
      </c>
      <c r="AA47" s="2">
        <f t="shared" si="13"/>
        <v>3.9071637437832298</v>
      </c>
      <c r="AB47" s="2" t="e">
        <f t="shared" si="14"/>
        <v>#DIV/0!</v>
      </c>
      <c r="AC47" s="2">
        <v>0</v>
      </c>
      <c r="AD47" s="2" t="e">
        <f t="shared" si="15"/>
        <v>#DIV/0!</v>
      </c>
      <c r="AE47" s="2" t="s">
        <v>134</v>
      </c>
      <c r="AF47" s="2">
        <f t="shared" si="16"/>
        <v>54.063439065108511</v>
      </c>
      <c r="AG47" s="2">
        <f t="shared" si="17"/>
        <v>0.29393933696258534</v>
      </c>
      <c r="AH47" s="2">
        <f t="shared" si="18"/>
        <v>0.3560195221202837</v>
      </c>
      <c r="AI47" s="2">
        <f t="shared" si="19"/>
        <v>120225324</v>
      </c>
      <c r="AJ47" s="2">
        <f t="shared" si="20"/>
        <v>3404404.8000000003</v>
      </c>
      <c r="AK47" s="2">
        <f t="shared" si="21"/>
        <v>3.4044048000000005</v>
      </c>
      <c r="AL47" s="2" t="s">
        <v>390</v>
      </c>
      <c r="AM47" s="2" t="s">
        <v>391</v>
      </c>
      <c r="AN47" s="2" t="s">
        <v>134</v>
      </c>
      <c r="AO47" s="2" t="s">
        <v>392</v>
      </c>
      <c r="AP47" s="2" t="s">
        <v>134</v>
      </c>
      <c r="AQ47" s="2" t="s">
        <v>134</v>
      </c>
      <c r="AR47" s="2" t="s">
        <v>134</v>
      </c>
      <c r="AS47" s="2">
        <v>0</v>
      </c>
      <c r="AT47" s="2" t="s">
        <v>134</v>
      </c>
      <c r="AU47" s="2" t="s">
        <v>134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135</v>
      </c>
    </row>
    <row r="48" spans="1:99" s="2" customFormat="1" x14ac:dyDescent="0.25">
      <c r="A48" s="2" t="s">
        <v>393</v>
      </c>
      <c r="C48" s="2" t="s">
        <v>394</v>
      </c>
      <c r="D48" s="2">
        <v>1927</v>
      </c>
      <c r="E48" s="2">
        <f>2015-D48</f>
        <v>88</v>
      </c>
      <c r="F48" s="2">
        <v>0</v>
      </c>
      <c r="G48" s="2">
        <v>11</v>
      </c>
      <c r="H48" s="2">
        <v>78500</v>
      </c>
      <c r="I48" s="2">
        <v>1650</v>
      </c>
      <c r="J48" s="2">
        <v>1650</v>
      </c>
      <c r="K48" s="2">
        <v>1650</v>
      </c>
      <c r="L48" s="2">
        <f t="shared" si="1"/>
        <v>71873835</v>
      </c>
      <c r="M48" s="2">
        <v>405</v>
      </c>
      <c r="N48" s="2">
        <f t="shared" si="2"/>
        <v>17641800</v>
      </c>
      <c r="O48" s="2">
        <f t="shared" si="3"/>
        <v>0.6328125</v>
      </c>
      <c r="P48" s="2">
        <f t="shared" si="4"/>
        <v>1638978.3</v>
      </c>
      <c r="Q48" s="2">
        <f t="shared" si="5"/>
        <v>1.6389783</v>
      </c>
      <c r="R48" s="2">
        <v>2805</v>
      </c>
      <c r="S48" s="2">
        <f t="shared" si="6"/>
        <v>7264.921949999999</v>
      </c>
      <c r="T48" s="2">
        <f t="shared" si="7"/>
        <v>1795200</v>
      </c>
      <c r="U48" s="2">
        <f t="shared" si="8"/>
        <v>78203400000</v>
      </c>
      <c r="W48" s="2">
        <f t="shared" si="9"/>
        <v>0</v>
      </c>
      <c r="X48" s="2">
        <f t="shared" si="10"/>
        <v>0</v>
      </c>
      <c r="Y48" s="2">
        <f t="shared" si="11"/>
        <v>0</v>
      </c>
      <c r="Z48" s="2">
        <f t="shared" si="12"/>
        <v>4.0740647212869439</v>
      </c>
      <c r="AA48" s="2">
        <f t="shared" si="13"/>
        <v>0</v>
      </c>
      <c r="AB48" s="2" t="e">
        <f t="shared" si="14"/>
        <v>#DIV/0!</v>
      </c>
      <c r="AC48" s="2">
        <v>0</v>
      </c>
      <c r="AD48" s="2" t="e">
        <f t="shared" si="15"/>
        <v>#DIV/0!</v>
      </c>
      <c r="AE48" s="2" t="s">
        <v>134</v>
      </c>
      <c r="AF48" s="2">
        <f t="shared" si="16"/>
        <v>4432.5925925925922</v>
      </c>
      <c r="AG48" s="2">
        <f t="shared" si="17"/>
        <v>8.5961092283590196E-2</v>
      </c>
      <c r="AH48" s="2">
        <f t="shared" si="18"/>
        <v>0.80529897673102269</v>
      </c>
      <c r="AI48" s="2">
        <f t="shared" si="19"/>
        <v>71873835</v>
      </c>
      <c r="AJ48" s="2">
        <f t="shared" si="20"/>
        <v>2035242</v>
      </c>
      <c r="AK48" s="2">
        <f t="shared" si="21"/>
        <v>2.0352420000000002</v>
      </c>
      <c r="AL48" s="2" t="s">
        <v>134</v>
      </c>
      <c r="AM48" s="2" t="s">
        <v>134</v>
      </c>
      <c r="AN48" s="2" t="s">
        <v>134</v>
      </c>
      <c r="AO48" s="2" t="s">
        <v>134</v>
      </c>
      <c r="AP48" s="2" t="s">
        <v>134</v>
      </c>
      <c r="AQ48" s="2" t="s">
        <v>134</v>
      </c>
      <c r="AR48" s="2" t="s">
        <v>134</v>
      </c>
      <c r="AS48" s="2">
        <v>0</v>
      </c>
      <c r="AT48" s="2" t="s">
        <v>134</v>
      </c>
      <c r="AU48" s="2" t="s">
        <v>134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135</v>
      </c>
    </row>
    <row r="49" spans="1:99" s="2" customFormat="1" x14ac:dyDescent="0.25">
      <c r="A49" s="2" t="s">
        <v>395</v>
      </c>
      <c r="C49" s="2" t="s">
        <v>396</v>
      </c>
      <c r="D49" s="2">
        <v>1924</v>
      </c>
      <c r="E49" s="2">
        <f>2015-D49</f>
        <v>91</v>
      </c>
      <c r="F49" s="2">
        <v>0</v>
      </c>
      <c r="G49" s="2">
        <v>20.6</v>
      </c>
      <c r="H49" s="2">
        <v>18200</v>
      </c>
      <c r="I49" s="2">
        <v>8600</v>
      </c>
      <c r="J49" s="2">
        <v>2400</v>
      </c>
      <c r="K49" s="2">
        <v>8600</v>
      </c>
      <c r="L49" s="2">
        <f t="shared" si="1"/>
        <v>374615140</v>
      </c>
      <c r="M49" s="2">
        <v>670</v>
      </c>
      <c r="N49" s="2">
        <f t="shared" si="2"/>
        <v>29185200</v>
      </c>
      <c r="O49" s="2">
        <f t="shared" si="3"/>
        <v>1.046875</v>
      </c>
      <c r="P49" s="2">
        <f t="shared" si="4"/>
        <v>2711396.2</v>
      </c>
      <c r="Q49" s="2">
        <f t="shared" si="5"/>
        <v>2.7113962000000003</v>
      </c>
      <c r="R49" s="2">
        <v>184</v>
      </c>
      <c r="S49" s="2">
        <f t="shared" si="6"/>
        <v>476.55815999999999</v>
      </c>
      <c r="T49" s="2">
        <f t="shared" si="7"/>
        <v>117760</v>
      </c>
      <c r="U49" s="2">
        <f t="shared" si="8"/>
        <v>5129920000</v>
      </c>
      <c r="V49" s="2">
        <v>58788.890977000003</v>
      </c>
      <c r="W49" s="2">
        <f t="shared" si="9"/>
        <v>17.918853969789598</v>
      </c>
      <c r="X49" s="2">
        <f t="shared" si="10"/>
        <v>11.134263217697939</v>
      </c>
      <c r="Y49" s="2">
        <f t="shared" si="11"/>
        <v>3.0697897369416314</v>
      </c>
      <c r="Z49" s="2">
        <f t="shared" si="12"/>
        <v>12.83579142853227</v>
      </c>
      <c r="AA49" s="2">
        <f t="shared" si="13"/>
        <v>6.0529470717636276</v>
      </c>
      <c r="AB49" s="2" t="e">
        <f t="shared" si="14"/>
        <v>#DIV/0!</v>
      </c>
      <c r="AC49" s="2">
        <v>0</v>
      </c>
      <c r="AD49" s="2" t="e">
        <f t="shared" si="15"/>
        <v>#DIV/0!</v>
      </c>
      <c r="AE49" s="2">
        <v>363.30599999999998</v>
      </c>
      <c r="AF49" s="2">
        <f t="shared" si="16"/>
        <v>175.76119402985074</v>
      </c>
      <c r="AG49" s="2">
        <f t="shared" si="17"/>
        <v>0.21056528046210693</v>
      </c>
      <c r="AH49" s="2">
        <f t="shared" si="18"/>
        <v>0.91590331149809223</v>
      </c>
      <c r="AI49" s="2">
        <f t="shared" si="19"/>
        <v>104543760</v>
      </c>
      <c r="AJ49" s="2">
        <f t="shared" si="20"/>
        <v>2960352</v>
      </c>
      <c r="AK49" s="2">
        <f t="shared" si="21"/>
        <v>2.9603519999999999</v>
      </c>
      <c r="AL49" s="2" t="s">
        <v>397</v>
      </c>
      <c r="AM49" s="2" t="s">
        <v>398</v>
      </c>
      <c r="AN49" s="2" t="s">
        <v>134</v>
      </c>
      <c r="AO49" s="2" t="s">
        <v>399</v>
      </c>
      <c r="AP49" s="2" t="s">
        <v>400</v>
      </c>
      <c r="AQ49" s="2" t="s">
        <v>191</v>
      </c>
      <c r="AR49" s="2" t="s">
        <v>401</v>
      </c>
      <c r="AS49" s="2">
        <v>2</v>
      </c>
      <c r="AT49" s="2" t="s">
        <v>402</v>
      </c>
      <c r="AU49" s="2" t="s">
        <v>403</v>
      </c>
      <c r="AV49" s="2">
        <v>8</v>
      </c>
      <c r="AW49" s="5">
        <v>38</v>
      </c>
      <c r="AX49" s="5">
        <v>62</v>
      </c>
      <c r="AY49" s="2">
        <v>0</v>
      </c>
      <c r="AZ49" s="5">
        <v>3.5</v>
      </c>
      <c r="BA49" s="5">
        <v>4.9000000000000004</v>
      </c>
      <c r="BB49" s="5">
        <v>0.2</v>
      </c>
      <c r="BC49" s="5">
        <v>2.1</v>
      </c>
      <c r="BD49" s="5">
        <v>0.1</v>
      </c>
      <c r="BE49" s="5">
        <v>1.3</v>
      </c>
      <c r="BF49" s="5">
        <v>31.9</v>
      </c>
      <c r="BG49" s="5">
        <v>22.2</v>
      </c>
      <c r="BH49" s="5">
        <v>26.1</v>
      </c>
      <c r="BI49" s="2">
        <v>0</v>
      </c>
      <c r="BJ49" s="2">
        <v>0</v>
      </c>
      <c r="BK49" s="5">
        <v>1.1000000000000001</v>
      </c>
      <c r="BL49" s="5">
        <v>6</v>
      </c>
      <c r="BM49" s="5">
        <v>0.1</v>
      </c>
      <c r="BN49" s="5">
        <v>0.5</v>
      </c>
      <c r="BO49" s="5">
        <v>57437</v>
      </c>
      <c r="BP49" s="5">
        <v>5008</v>
      </c>
      <c r="BQ49" s="5">
        <v>96</v>
      </c>
      <c r="BR49" s="5">
        <v>8</v>
      </c>
      <c r="BS49" s="5">
        <v>0.17</v>
      </c>
      <c r="BT49" s="5">
        <v>0.01</v>
      </c>
      <c r="BU49" s="5">
        <v>84654</v>
      </c>
      <c r="BV49" s="5">
        <v>142</v>
      </c>
      <c r="BW49" s="5">
        <v>0.25</v>
      </c>
      <c r="BX49" s="5">
        <v>329716</v>
      </c>
      <c r="BY49" s="5">
        <v>13255</v>
      </c>
      <c r="BZ49" s="5">
        <v>551</v>
      </c>
      <c r="CA49" s="5">
        <v>22</v>
      </c>
      <c r="CB49" s="5">
        <v>1.01</v>
      </c>
      <c r="CC49" s="5">
        <v>0.04</v>
      </c>
      <c r="CD49" s="5">
        <v>14</v>
      </c>
      <c r="CE49" s="5">
        <v>38</v>
      </c>
      <c r="CF49" s="5">
        <v>4</v>
      </c>
      <c r="CG49" s="5">
        <v>4</v>
      </c>
      <c r="CH49" s="5">
        <v>51</v>
      </c>
      <c r="CI49" s="5">
        <v>27</v>
      </c>
      <c r="CJ49" s="5">
        <v>49</v>
      </c>
      <c r="CK49" s="5">
        <v>1</v>
      </c>
      <c r="CL49" s="5">
        <v>1</v>
      </c>
      <c r="CM49" s="2">
        <v>0</v>
      </c>
      <c r="CN49" s="2">
        <v>0</v>
      </c>
      <c r="CO49" s="2">
        <v>0</v>
      </c>
      <c r="CP49" s="2">
        <v>0</v>
      </c>
      <c r="CQ49" s="5">
        <v>3</v>
      </c>
      <c r="CR49" s="5">
        <v>8</v>
      </c>
      <c r="CS49" s="5">
        <v>0.83933000000000002</v>
      </c>
      <c r="CT49" s="5">
        <v>0.60675999999999997</v>
      </c>
      <c r="CU49" s="2" t="s">
        <v>135</v>
      </c>
    </row>
    <row r="50" spans="1:99" s="2" customFormat="1" x14ac:dyDescent="0.25">
      <c r="A50" s="2" t="s">
        <v>404</v>
      </c>
      <c r="C50" s="2" t="s">
        <v>405</v>
      </c>
      <c r="D50" s="2">
        <v>1950</v>
      </c>
      <c r="E50" s="2">
        <f>2015-D50</f>
        <v>65</v>
      </c>
      <c r="F50" s="2">
        <v>0</v>
      </c>
      <c r="G50" s="2">
        <v>59</v>
      </c>
      <c r="H50" s="2">
        <v>213300</v>
      </c>
      <c r="I50" s="2">
        <v>55000</v>
      </c>
      <c r="J50" s="2">
        <v>55000</v>
      </c>
      <c r="K50" s="2">
        <v>55000</v>
      </c>
      <c r="L50" s="2">
        <f t="shared" si="1"/>
        <v>2395794500</v>
      </c>
      <c r="M50" s="2">
        <v>3100</v>
      </c>
      <c r="N50" s="2">
        <f t="shared" si="2"/>
        <v>135036000</v>
      </c>
      <c r="O50" s="2">
        <f t="shared" si="3"/>
        <v>4.84375</v>
      </c>
      <c r="P50" s="2">
        <f t="shared" si="4"/>
        <v>12545266</v>
      </c>
      <c r="Q50" s="2">
        <f t="shared" si="5"/>
        <v>12.545266</v>
      </c>
      <c r="R50" s="2">
        <v>3375</v>
      </c>
      <c r="S50" s="2">
        <f t="shared" si="6"/>
        <v>8741.2162499999995</v>
      </c>
      <c r="T50" s="2">
        <f t="shared" si="7"/>
        <v>2160000</v>
      </c>
      <c r="U50" s="2">
        <f t="shared" si="8"/>
        <v>94095000000</v>
      </c>
      <c r="W50" s="2">
        <f t="shared" si="9"/>
        <v>0</v>
      </c>
      <c r="X50" s="2">
        <f t="shared" si="10"/>
        <v>0</v>
      </c>
      <c r="Y50" s="2">
        <f t="shared" si="11"/>
        <v>0</v>
      </c>
      <c r="Z50" s="2">
        <f t="shared" si="12"/>
        <v>17.741894753991527</v>
      </c>
      <c r="AA50" s="2">
        <f t="shared" si="13"/>
        <v>0</v>
      </c>
      <c r="AB50" s="2" t="e">
        <f t="shared" si="14"/>
        <v>#DIV/0!</v>
      </c>
      <c r="AC50" s="2">
        <v>0</v>
      </c>
      <c r="AD50" s="2" t="e">
        <f t="shared" si="15"/>
        <v>#DIV/0!</v>
      </c>
      <c r="AE50" s="2" t="s">
        <v>134</v>
      </c>
      <c r="AF50" s="2">
        <f t="shared" si="16"/>
        <v>696.77419354838707</v>
      </c>
      <c r="AG50" s="2">
        <f t="shared" si="17"/>
        <v>0.13530712449957674</v>
      </c>
      <c r="AH50" s="2">
        <f t="shared" si="18"/>
        <v>0.18492050576786445</v>
      </c>
      <c r="AI50" s="2">
        <f t="shared" si="19"/>
        <v>2395794500</v>
      </c>
      <c r="AJ50" s="2">
        <f t="shared" si="20"/>
        <v>67841400</v>
      </c>
      <c r="AK50" s="2">
        <f t="shared" si="21"/>
        <v>67.841399999999993</v>
      </c>
      <c r="AL50" s="2" t="s">
        <v>134</v>
      </c>
      <c r="AM50" s="2" t="s">
        <v>134</v>
      </c>
      <c r="AN50" s="2" t="s">
        <v>134</v>
      </c>
      <c r="AO50" s="2" t="s">
        <v>134</v>
      </c>
      <c r="AP50" s="2" t="s">
        <v>134</v>
      </c>
      <c r="AQ50" s="2" t="s">
        <v>134</v>
      </c>
      <c r="AR50" s="2" t="s">
        <v>134</v>
      </c>
      <c r="AS50" s="2">
        <v>0</v>
      </c>
      <c r="AT50" s="2" t="s">
        <v>134</v>
      </c>
      <c r="AU50" s="2" t="s">
        <v>134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135</v>
      </c>
    </row>
    <row r="51" spans="1:99" s="2" customFormat="1" x14ac:dyDescent="0.25">
      <c r="A51" s="2" t="s">
        <v>406</v>
      </c>
      <c r="C51" s="2" t="s">
        <v>407</v>
      </c>
      <c r="F51" s="2">
        <v>0</v>
      </c>
      <c r="G51" s="2">
        <v>22</v>
      </c>
      <c r="H51" s="2">
        <v>2404</v>
      </c>
      <c r="I51" s="2">
        <v>4560</v>
      </c>
      <c r="J51" s="2">
        <v>2135</v>
      </c>
      <c r="K51" s="2">
        <v>4560</v>
      </c>
      <c r="L51" s="2">
        <f t="shared" si="1"/>
        <v>198633144</v>
      </c>
      <c r="M51" s="2">
        <v>396</v>
      </c>
      <c r="N51" s="2">
        <f t="shared" si="2"/>
        <v>17249760</v>
      </c>
      <c r="O51" s="2">
        <f t="shared" si="3"/>
        <v>0.61875000000000002</v>
      </c>
      <c r="P51" s="2">
        <f t="shared" si="4"/>
        <v>1602556.56</v>
      </c>
      <c r="Q51" s="2">
        <f t="shared" si="5"/>
        <v>1.60255656</v>
      </c>
      <c r="R51" s="2">
        <v>13.2</v>
      </c>
      <c r="S51" s="2">
        <f t="shared" si="6"/>
        <v>34.187867999999995</v>
      </c>
      <c r="T51" s="2">
        <f t="shared" si="7"/>
        <v>8448</v>
      </c>
      <c r="U51" s="2">
        <f t="shared" si="8"/>
        <v>368016000</v>
      </c>
      <c r="V51" s="2">
        <v>25791.197894000001</v>
      </c>
      <c r="W51" s="2">
        <f t="shared" si="9"/>
        <v>7.8611571180911994</v>
      </c>
      <c r="X51" s="2">
        <f t="shared" si="10"/>
        <v>4.8846981339362365</v>
      </c>
      <c r="Y51" s="2">
        <f t="shared" si="11"/>
        <v>1.7517603190287234</v>
      </c>
      <c r="Z51" s="2">
        <f t="shared" si="12"/>
        <v>11.515125080001113</v>
      </c>
      <c r="AA51" s="2">
        <f t="shared" si="13"/>
        <v>2.9850835074152458</v>
      </c>
      <c r="AB51" s="2" t="e">
        <f t="shared" si="14"/>
        <v>#DIV/0!</v>
      </c>
      <c r="AC51" s="2">
        <v>0</v>
      </c>
      <c r="AD51" s="2" t="e">
        <f t="shared" si="15"/>
        <v>#DIV/0!</v>
      </c>
      <c r="AE51" s="2" t="s">
        <v>134</v>
      </c>
      <c r="AF51" s="2">
        <f t="shared" si="16"/>
        <v>21.333333333333332</v>
      </c>
      <c r="AG51" s="2">
        <f t="shared" si="17"/>
        <v>0.24570985729855796</v>
      </c>
      <c r="AH51" s="2">
        <f t="shared" si="18"/>
        <v>0.60853193557816554</v>
      </c>
      <c r="AI51" s="2">
        <f t="shared" si="19"/>
        <v>93000386.5</v>
      </c>
      <c r="AJ51" s="2">
        <f t="shared" si="20"/>
        <v>2633479.7999999998</v>
      </c>
      <c r="AK51" s="2">
        <f t="shared" si="21"/>
        <v>2.6334797999999999</v>
      </c>
      <c r="AL51" s="2" t="s">
        <v>408</v>
      </c>
      <c r="AM51" s="2" t="s">
        <v>134</v>
      </c>
      <c r="AN51" s="2" t="s">
        <v>409</v>
      </c>
      <c r="AO51" s="2" t="s">
        <v>410</v>
      </c>
      <c r="AP51" s="2" t="s">
        <v>134</v>
      </c>
      <c r="AQ51" s="2" t="s">
        <v>134</v>
      </c>
      <c r="AR51" s="2" t="s">
        <v>134</v>
      </c>
      <c r="AS51" s="2">
        <v>0</v>
      </c>
      <c r="AT51" s="2" t="s">
        <v>134</v>
      </c>
      <c r="AU51" s="2" t="s">
        <v>134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 t="s">
        <v>135</v>
      </c>
    </row>
    <row r="52" spans="1:99" s="2" customFormat="1" x14ac:dyDescent="0.25">
      <c r="A52" s="2" t="s">
        <v>411</v>
      </c>
      <c r="C52" s="2" t="s">
        <v>412</v>
      </c>
      <c r="D52" s="2">
        <v>1940</v>
      </c>
      <c r="E52" s="2">
        <f t="shared" ref="E52:E73" si="24">2015-D52</f>
        <v>75</v>
      </c>
      <c r="F52" s="2">
        <v>0</v>
      </c>
      <c r="G52" s="2">
        <v>25</v>
      </c>
      <c r="H52" s="2">
        <v>3940</v>
      </c>
      <c r="I52" s="2">
        <v>3743</v>
      </c>
      <c r="J52" s="2">
        <v>2130</v>
      </c>
      <c r="K52" s="2">
        <v>3743</v>
      </c>
      <c r="L52" s="2">
        <f t="shared" si="1"/>
        <v>163044705.70000002</v>
      </c>
      <c r="M52" s="2">
        <v>330</v>
      </c>
      <c r="N52" s="2">
        <f t="shared" si="2"/>
        <v>14374800</v>
      </c>
      <c r="O52" s="2">
        <f t="shared" si="3"/>
        <v>0.515625</v>
      </c>
      <c r="P52" s="2">
        <f t="shared" si="4"/>
        <v>1335463.8</v>
      </c>
      <c r="Q52" s="2">
        <f t="shared" si="5"/>
        <v>1.3354638000000001</v>
      </c>
      <c r="R52" s="2">
        <v>4.3</v>
      </c>
      <c r="S52" s="2">
        <f t="shared" si="6"/>
        <v>11.136956999999999</v>
      </c>
      <c r="T52" s="2">
        <f t="shared" si="7"/>
        <v>2752</v>
      </c>
      <c r="U52" s="2">
        <f t="shared" si="8"/>
        <v>119884000</v>
      </c>
      <c r="V52" s="2">
        <v>40586.89241</v>
      </c>
      <c r="W52" s="2">
        <f t="shared" si="9"/>
        <v>12.370884806568</v>
      </c>
      <c r="X52" s="2">
        <f t="shared" si="10"/>
        <v>7.6869139010995404</v>
      </c>
      <c r="Y52" s="2">
        <f t="shared" si="11"/>
        <v>3.0198098262531006</v>
      </c>
      <c r="Z52" s="2">
        <f t="shared" si="12"/>
        <v>11.342398203801098</v>
      </c>
      <c r="AA52" s="2">
        <f t="shared" si="13"/>
        <v>4.7085701748174289</v>
      </c>
      <c r="AB52" s="2" t="e">
        <f t="shared" si="14"/>
        <v>#DIV/0!</v>
      </c>
      <c r="AC52" s="2">
        <v>0</v>
      </c>
      <c r="AD52" s="2" t="e">
        <f t="shared" si="15"/>
        <v>#DIV/0!</v>
      </c>
      <c r="AE52" s="2">
        <v>162.56299999999999</v>
      </c>
      <c r="AF52" s="2">
        <f t="shared" si="16"/>
        <v>8.3393939393939398</v>
      </c>
      <c r="AG52" s="2">
        <f t="shared" si="17"/>
        <v>0.26512423794427736</v>
      </c>
      <c r="AH52" s="2">
        <f t="shared" si="18"/>
        <v>0.50830034525015</v>
      </c>
      <c r="AI52" s="2">
        <f t="shared" si="19"/>
        <v>92782587</v>
      </c>
      <c r="AJ52" s="2">
        <f t="shared" si="20"/>
        <v>2627312.4</v>
      </c>
      <c r="AK52" s="2">
        <f t="shared" si="21"/>
        <v>2.6273124000000001</v>
      </c>
      <c r="AL52" s="2" t="s">
        <v>413</v>
      </c>
      <c r="AM52" s="2" t="s">
        <v>414</v>
      </c>
      <c r="AN52" s="2" t="s">
        <v>415</v>
      </c>
      <c r="AO52" s="2" t="s">
        <v>416</v>
      </c>
      <c r="AP52" s="2" t="s">
        <v>270</v>
      </c>
      <c r="AQ52" s="2" t="s">
        <v>165</v>
      </c>
      <c r="AR52" s="2" t="s">
        <v>271</v>
      </c>
      <c r="AS52" s="2">
        <v>1</v>
      </c>
      <c r="AT52" s="2" t="s">
        <v>272</v>
      </c>
      <c r="AU52" s="2" t="s">
        <v>273</v>
      </c>
      <c r="AV52" s="2">
        <v>8</v>
      </c>
      <c r="AW52" s="5">
        <v>73</v>
      </c>
      <c r="AX52" s="5">
        <v>27</v>
      </c>
      <c r="AY52" s="2">
        <v>0</v>
      </c>
      <c r="AZ52" s="5">
        <v>4.3</v>
      </c>
      <c r="BA52" s="5">
        <v>3.4</v>
      </c>
      <c r="BB52" s="5">
        <v>0.1</v>
      </c>
      <c r="BC52" s="5">
        <v>1.3</v>
      </c>
      <c r="BD52" s="2">
        <v>0</v>
      </c>
      <c r="BE52" s="5">
        <v>0.7</v>
      </c>
      <c r="BF52" s="5">
        <v>31.7</v>
      </c>
      <c r="BG52" s="5">
        <v>22.5</v>
      </c>
      <c r="BH52" s="5">
        <v>27.3</v>
      </c>
      <c r="BI52" s="2">
        <v>0</v>
      </c>
      <c r="BJ52" s="2">
        <v>0</v>
      </c>
      <c r="BK52" s="5">
        <v>1.5</v>
      </c>
      <c r="BL52" s="5">
        <v>6.8</v>
      </c>
      <c r="BM52" s="5">
        <v>0.1</v>
      </c>
      <c r="BN52" s="5">
        <v>0.3</v>
      </c>
      <c r="BO52" s="5">
        <v>11280</v>
      </c>
      <c r="BP52" s="5">
        <v>810</v>
      </c>
      <c r="BQ52" s="5">
        <v>106</v>
      </c>
      <c r="BR52" s="5">
        <v>8</v>
      </c>
      <c r="BS52" s="5">
        <v>0.2</v>
      </c>
      <c r="BT52" s="5">
        <v>0.01</v>
      </c>
      <c r="BU52" s="5">
        <v>17038</v>
      </c>
      <c r="BV52" s="5">
        <v>161</v>
      </c>
      <c r="BW52" s="5">
        <v>0.3</v>
      </c>
      <c r="BX52" s="5">
        <v>62258</v>
      </c>
      <c r="BY52" s="5">
        <v>2032</v>
      </c>
      <c r="BZ52" s="5">
        <v>587</v>
      </c>
      <c r="CA52" s="5">
        <v>19</v>
      </c>
      <c r="CB52" s="5">
        <v>0.43</v>
      </c>
      <c r="CC52" s="5">
        <v>0.01</v>
      </c>
      <c r="CD52" s="5">
        <v>11</v>
      </c>
      <c r="CE52" s="5">
        <v>32</v>
      </c>
      <c r="CF52" s="5">
        <v>4</v>
      </c>
      <c r="CG52" s="5">
        <v>5</v>
      </c>
      <c r="CH52" s="5">
        <v>54</v>
      </c>
      <c r="CI52" s="5">
        <v>28</v>
      </c>
      <c r="CJ52" s="5">
        <v>53</v>
      </c>
      <c r="CK52" s="2">
        <v>0</v>
      </c>
      <c r="CL52" s="5">
        <v>1</v>
      </c>
      <c r="CM52" s="2">
        <v>0</v>
      </c>
      <c r="CN52" s="2">
        <v>0</v>
      </c>
      <c r="CO52" s="2">
        <v>0</v>
      </c>
      <c r="CP52" s="2">
        <v>0</v>
      </c>
      <c r="CQ52" s="5">
        <v>3</v>
      </c>
      <c r="CR52" s="5">
        <v>8</v>
      </c>
      <c r="CS52" s="5">
        <v>0.79535999999999996</v>
      </c>
      <c r="CT52" s="5">
        <v>0.41181000000000001</v>
      </c>
      <c r="CU52" s="2" t="s">
        <v>135</v>
      </c>
    </row>
    <row r="53" spans="1:99" s="2" customFormat="1" x14ac:dyDescent="0.25">
      <c r="A53" s="2" t="s">
        <v>417</v>
      </c>
      <c r="C53" s="2" t="s">
        <v>418</v>
      </c>
      <c r="D53" s="2">
        <v>1926</v>
      </c>
      <c r="E53" s="2">
        <f t="shared" si="24"/>
        <v>89</v>
      </c>
      <c r="F53" s="2">
        <v>0</v>
      </c>
      <c r="G53" s="2">
        <v>13</v>
      </c>
      <c r="H53" s="2">
        <v>1600</v>
      </c>
      <c r="I53" s="2">
        <v>3200</v>
      </c>
      <c r="J53" s="2">
        <v>2100</v>
      </c>
      <c r="K53" s="2">
        <v>3200</v>
      </c>
      <c r="L53" s="2">
        <f t="shared" si="1"/>
        <v>139391680</v>
      </c>
      <c r="M53" s="2">
        <v>589</v>
      </c>
      <c r="N53" s="2">
        <f t="shared" si="2"/>
        <v>25656840</v>
      </c>
      <c r="O53" s="2">
        <f t="shared" si="3"/>
        <v>0.92031250000000009</v>
      </c>
      <c r="P53" s="2">
        <f t="shared" si="4"/>
        <v>2383600.54</v>
      </c>
      <c r="Q53" s="2">
        <f t="shared" si="5"/>
        <v>2.3836005400000002</v>
      </c>
      <c r="R53" s="2">
        <v>23.3</v>
      </c>
      <c r="S53" s="2">
        <f t="shared" si="6"/>
        <v>60.346767</v>
      </c>
      <c r="T53" s="2">
        <f t="shared" si="7"/>
        <v>14912</v>
      </c>
      <c r="U53" s="2">
        <f t="shared" si="8"/>
        <v>649604000</v>
      </c>
      <c r="V53" s="2">
        <v>53709.579387999998</v>
      </c>
      <c r="W53" s="2">
        <f t="shared" si="9"/>
        <v>16.370679797462397</v>
      </c>
      <c r="X53" s="2">
        <f t="shared" si="10"/>
        <v>10.172272078610872</v>
      </c>
      <c r="Y53" s="2">
        <f t="shared" si="11"/>
        <v>2.9911959737596412</v>
      </c>
      <c r="Z53" s="2">
        <f t="shared" si="12"/>
        <v>5.4329247093562572</v>
      </c>
      <c r="AA53" s="2">
        <f t="shared" si="13"/>
        <v>6.3199742260234686</v>
      </c>
      <c r="AB53" s="2" t="e">
        <f t="shared" si="14"/>
        <v>#DIV/0!</v>
      </c>
      <c r="AC53" s="2">
        <v>0</v>
      </c>
      <c r="AD53" s="2" t="e">
        <f t="shared" si="15"/>
        <v>#DIV/0!</v>
      </c>
      <c r="AE53" s="2" t="s">
        <v>134</v>
      </c>
      <c r="AF53" s="2">
        <f t="shared" si="16"/>
        <v>25.317487266553481</v>
      </c>
      <c r="AG53" s="2">
        <f t="shared" si="17"/>
        <v>9.5055565978904091E-2</v>
      </c>
      <c r="AH53" s="2">
        <f t="shared" si="18"/>
        <v>0.92019965965437311</v>
      </c>
      <c r="AI53" s="2">
        <f t="shared" si="19"/>
        <v>91475790</v>
      </c>
      <c r="AJ53" s="2">
        <f t="shared" si="20"/>
        <v>2590308</v>
      </c>
      <c r="AK53" s="2">
        <f t="shared" si="21"/>
        <v>2.5903079999999998</v>
      </c>
      <c r="AL53" s="2" t="s">
        <v>419</v>
      </c>
      <c r="AM53" s="2" t="s">
        <v>420</v>
      </c>
      <c r="AN53" s="2" t="s">
        <v>421</v>
      </c>
      <c r="AO53" s="2" t="s">
        <v>422</v>
      </c>
      <c r="AP53" s="2" t="s">
        <v>134</v>
      </c>
      <c r="AQ53" s="2" t="s">
        <v>134</v>
      </c>
      <c r="AR53" s="2" t="s">
        <v>134</v>
      </c>
      <c r="AS53" s="2">
        <v>0</v>
      </c>
      <c r="AT53" s="2" t="s">
        <v>134</v>
      </c>
      <c r="AU53" s="2" t="s">
        <v>134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 t="s">
        <v>135</v>
      </c>
    </row>
    <row r="54" spans="1:99" s="2" customFormat="1" x14ac:dyDescent="0.25">
      <c r="A54" s="2" t="s">
        <v>211</v>
      </c>
      <c r="C54" s="2" t="s">
        <v>423</v>
      </c>
      <c r="D54" s="2">
        <v>1926</v>
      </c>
      <c r="E54" s="2">
        <f t="shared" si="24"/>
        <v>89</v>
      </c>
      <c r="F54" s="2">
        <v>0</v>
      </c>
      <c r="G54" s="2">
        <v>8</v>
      </c>
      <c r="H54" s="2">
        <v>1345</v>
      </c>
      <c r="I54" s="2">
        <v>5500</v>
      </c>
      <c r="J54" s="2">
        <v>3000</v>
      </c>
      <c r="K54" s="2">
        <v>5500</v>
      </c>
      <c r="L54" s="2">
        <f t="shared" si="1"/>
        <v>239579450</v>
      </c>
      <c r="M54" s="2">
        <v>969.38887969999996</v>
      </c>
      <c r="N54" s="2">
        <f t="shared" si="2"/>
        <v>42226579.599731997</v>
      </c>
      <c r="O54" s="2">
        <f t="shared" si="3"/>
        <v>1.5146701245312499</v>
      </c>
      <c r="P54" s="2">
        <f t="shared" si="4"/>
        <v>3922981.0817027418</v>
      </c>
      <c r="Q54" s="2">
        <f t="shared" si="5"/>
        <v>3.922981081702742</v>
      </c>
      <c r="R54" s="2">
        <v>22.2</v>
      </c>
      <c r="S54" s="2">
        <f t="shared" si="6"/>
        <v>57.497777999999997</v>
      </c>
      <c r="T54" s="2">
        <f t="shared" si="7"/>
        <v>14208</v>
      </c>
      <c r="U54" s="2">
        <f t="shared" si="8"/>
        <v>618936000</v>
      </c>
      <c r="V54" s="2">
        <v>46043.512982</v>
      </c>
      <c r="W54" s="2">
        <f t="shared" si="9"/>
        <v>14.034062756913599</v>
      </c>
      <c r="X54" s="2">
        <f t="shared" si="10"/>
        <v>8.720365097712909</v>
      </c>
      <c r="Y54" s="2">
        <f t="shared" si="11"/>
        <v>1.9988039476835546</v>
      </c>
      <c r="Z54" s="2">
        <f t="shared" si="12"/>
        <v>5.6736646034556051</v>
      </c>
      <c r="AA54" s="2">
        <f t="shared" si="13"/>
        <v>3.7925389296714984</v>
      </c>
      <c r="AB54" s="2" t="e">
        <f t="shared" si="14"/>
        <v>#DIV/0!</v>
      </c>
      <c r="AC54" s="2">
        <v>0</v>
      </c>
      <c r="AD54" s="2" t="e">
        <f t="shared" si="15"/>
        <v>#DIV/0!</v>
      </c>
      <c r="AE54" s="2" t="s">
        <v>134</v>
      </c>
      <c r="AF54" s="2">
        <f t="shared" si="16"/>
        <v>14.656656680853402</v>
      </c>
      <c r="AG54" s="2">
        <f t="shared" si="17"/>
        <v>7.7377760365392415E-2</v>
      </c>
      <c r="AH54" s="2">
        <f t="shared" si="18"/>
        <v>1.0601390866228724</v>
      </c>
      <c r="AI54" s="2">
        <f t="shared" si="19"/>
        <v>130679700</v>
      </c>
      <c r="AJ54" s="2">
        <f t="shared" si="20"/>
        <v>3700440</v>
      </c>
      <c r="AK54" s="2">
        <f t="shared" si="21"/>
        <v>3.70044</v>
      </c>
      <c r="AL54" s="2" t="s">
        <v>424</v>
      </c>
      <c r="AM54" s="2" t="s">
        <v>425</v>
      </c>
      <c r="AN54" s="2" t="s">
        <v>215</v>
      </c>
      <c r="AO54" s="2" t="s">
        <v>426</v>
      </c>
      <c r="AP54" s="2" t="s">
        <v>134</v>
      </c>
      <c r="AQ54" s="2" t="s">
        <v>134</v>
      </c>
      <c r="AR54" s="2" t="s">
        <v>134</v>
      </c>
      <c r="AS54" s="2">
        <v>0</v>
      </c>
      <c r="AT54" s="2" t="s">
        <v>134</v>
      </c>
      <c r="AU54" s="2" t="s">
        <v>134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 t="s">
        <v>169</v>
      </c>
    </row>
    <row r="55" spans="1:99" s="2" customFormat="1" x14ac:dyDescent="0.25">
      <c r="A55" s="2" t="s">
        <v>427</v>
      </c>
      <c r="C55" s="2" t="s">
        <v>428</v>
      </c>
      <c r="D55" s="2">
        <v>1904</v>
      </c>
      <c r="E55" s="2">
        <f t="shared" si="24"/>
        <v>111</v>
      </c>
      <c r="F55" s="2">
        <v>0</v>
      </c>
      <c r="G55" s="2">
        <v>15</v>
      </c>
      <c r="H55" s="2">
        <v>0</v>
      </c>
      <c r="I55" s="2">
        <v>24500</v>
      </c>
      <c r="J55" s="2">
        <v>20542</v>
      </c>
      <c r="K55" s="2">
        <v>24500</v>
      </c>
      <c r="L55" s="2">
        <f t="shared" si="1"/>
        <v>1067217550</v>
      </c>
      <c r="M55" s="2">
        <v>947</v>
      </c>
      <c r="N55" s="2">
        <f t="shared" si="2"/>
        <v>41251320</v>
      </c>
      <c r="O55" s="2">
        <f t="shared" si="3"/>
        <v>1.4796875</v>
      </c>
      <c r="P55" s="2">
        <f t="shared" si="4"/>
        <v>3832376.42</v>
      </c>
      <c r="Q55" s="2">
        <f t="shared" si="5"/>
        <v>3.8323764200000001</v>
      </c>
      <c r="R55" s="2">
        <v>12.5</v>
      </c>
      <c r="S55" s="2">
        <f t="shared" si="6"/>
        <v>32.374874999999996</v>
      </c>
      <c r="T55" s="2">
        <f t="shared" si="7"/>
        <v>8000</v>
      </c>
      <c r="U55" s="2">
        <f t="shared" si="8"/>
        <v>348500000</v>
      </c>
      <c r="V55" s="2">
        <v>54167.307740999997</v>
      </c>
      <c r="W55" s="2">
        <f t="shared" si="9"/>
        <v>16.510195399456798</v>
      </c>
      <c r="X55" s="2">
        <f t="shared" si="10"/>
        <v>10.258963082298955</v>
      </c>
      <c r="Y55" s="2">
        <f t="shared" si="11"/>
        <v>2.3791017950536788</v>
      </c>
      <c r="Z55" s="2">
        <f t="shared" si="12"/>
        <v>25.87111273045323</v>
      </c>
      <c r="AA55" s="2">
        <f t="shared" si="13"/>
        <v>0.65159444953871859</v>
      </c>
      <c r="AB55" s="2" t="e">
        <f t="shared" si="14"/>
        <v>#DIV/0!</v>
      </c>
      <c r="AC55" s="2">
        <v>0</v>
      </c>
      <c r="AD55" s="2" t="e">
        <f t="shared" si="15"/>
        <v>#DIV/0!</v>
      </c>
      <c r="AE55" s="2" t="s">
        <v>134</v>
      </c>
      <c r="AF55" s="2">
        <f t="shared" si="16"/>
        <v>8.4477296726504747</v>
      </c>
      <c r="AG55" s="2">
        <f t="shared" si="17"/>
        <v>0.35697814774027203</v>
      </c>
      <c r="AH55" s="2">
        <f t="shared" si="18"/>
        <v>0.15124928224030734</v>
      </c>
      <c r="AI55" s="2">
        <f t="shared" si="19"/>
        <v>894807465.80000007</v>
      </c>
      <c r="AJ55" s="2">
        <f t="shared" si="20"/>
        <v>25338146.16</v>
      </c>
      <c r="AK55" s="2">
        <f t="shared" si="21"/>
        <v>25.338146160000001</v>
      </c>
      <c r="AL55" s="2" t="s">
        <v>429</v>
      </c>
      <c r="AM55" s="2" t="s">
        <v>430</v>
      </c>
      <c r="AN55" s="2" t="s">
        <v>431</v>
      </c>
      <c r="AO55" s="2" t="s">
        <v>432</v>
      </c>
      <c r="AP55" s="2" t="s">
        <v>134</v>
      </c>
      <c r="AQ55" s="2" t="s">
        <v>134</v>
      </c>
      <c r="AR55" s="2" t="s">
        <v>134</v>
      </c>
      <c r="AS55" s="2">
        <v>0</v>
      </c>
      <c r="AT55" s="2" t="s">
        <v>134</v>
      </c>
      <c r="AU55" s="2" t="s">
        <v>134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 t="s">
        <v>135</v>
      </c>
    </row>
    <row r="56" spans="1:99" s="2" customFormat="1" x14ac:dyDescent="0.25">
      <c r="A56" s="2" t="s">
        <v>433</v>
      </c>
      <c r="C56" s="2" t="s">
        <v>434</v>
      </c>
      <c r="D56" s="2">
        <v>1854</v>
      </c>
      <c r="E56" s="2">
        <f t="shared" si="24"/>
        <v>161</v>
      </c>
      <c r="F56" s="2">
        <v>0</v>
      </c>
      <c r="G56" s="2">
        <v>15</v>
      </c>
      <c r="H56" s="2">
        <v>0</v>
      </c>
      <c r="I56" s="2">
        <v>21320</v>
      </c>
      <c r="J56" s="2">
        <v>12700</v>
      </c>
      <c r="K56" s="2">
        <v>21320</v>
      </c>
      <c r="L56" s="2">
        <f t="shared" si="1"/>
        <v>928697068</v>
      </c>
      <c r="M56" s="2">
        <v>3166</v>
      </c>
      <c r="N56" s="2">
        <f t="shared" si="2"/>
        <v>137910960</v>
      </c>
      <c r="O56" s="2">
        <f t="shared" si="3"/>
        <v>4.9468750000000004</v>
      </c>
      <c r="P56" s="2">
        <f t="shared" si="4"/>
        <v>12812358.76</v>
      </c>
      <c r="Q56" s="2">
        <f t="shared" si="5"/>
        <v>12.81235876</v>
      </c>
      <c r="R56" s="2">
        <v>36</v>
      </c>
      <c r="S56" s="2">
        <f t="shared" si="6"/>
        <v>93.239639999999994</v>
      </c>
      <c r="T56" s="2">
        <f t="shared" si="7"/>
        <v>23040</v>
      </c>
      <c r="U56" s="2">
        <f t="shared" si="8"/>
        <v>1003680000</v>
      </c>
      <c r="W56" s="2">
        <f t="shared" si="9"/>
        <v>0</v>
      </c>
      <c r="X56" s="2">
        <f t="shared" si="10"/>
        <v>0</v>
      </c>
      <c r="Y56" s="2">
        <f t="shared" si="11"/>
        <v>0</v>
      </c>
      <c r="Z56" s="2">
        <f t="shared" si="12"/>
        <v>6.7340338142813305</v>
      </c>
      <c r="AA56" s="2">
        <f t="shared" si="13"/>
        <v>0</v>
      </c>
      <c r="AB56" s="2" t="e">
        <f t="shared" si="14"/>
        <v>#DIV/0!</v>
      </c>
      <c r="AC56" s="2">
        <v>0</v>
      </c>
      <c r="AD56" s="2" t="e">
        <f t="shared" si="15"/>
        <v>#DIV/0!</v>
      </c>
      <c r="AE56" s="2" t="s">
        <v>134</v>
      </c>
      <c r="AF56" s="2">
        <f t="shared" si="16"/>
        <v>7.2773215413771322</v>
      </c>
      <c r="AG56" s="2">
        <f t="shared" si="17"/>
        <v>5.0818442495924591E-2</v>
      </c>
      <c r="AH56" s="2">
        <f t="shared" si="18"/>
        <v>0.81788691057552043</v>
      </c>
      <c r="AI56" s="2">
        <f t="shared" si="19"/>
        <v>553210730</v>
      </c>
      <c r="AJ56" s="2">
        <f t="shared" si="20"/>
        <v>15665196</v>
      </c>
      <c r="AK56" s="2">
        <f t="shared" si="21"/>
        <v>15.665196</v>
      </c>
      <c r="AL56" s="2" t="s">
        <v>134</v>
      </c>
      <c r="AM56" s="2" t="s">
        <v>134</v>
      </c>
      <c r="AN56" s="2" t="s">
        <v>134</v>
      </c>
      <c r="AO56" s="2" t="s">
        <v>134</v>
      </c>
      <c r="AP56" s="2" t="s">
        <v>134</v>
      </c>
      <c r="AQ56" s="2" t="s">
        <v>134</v>
      </c>
      <c r="AR56" s="2" t="s">
        <v>134</v>
      </c>
      <c r="AS56" s="2">
        <v>0</v>
      </c>
      <c r="AT56" s="2" t="s">
        <v>134</v>
      </c>
      <c r="AU56" s="2" t="s">
        <v>134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 t="s">
        <v>135</v>
      </c>
    </row>
    <row r="57" spans="1:99" s="2" customFormat="1" x14ac:dyDescent="0.25">
      <c r="A57" s="2" t="s">
        <v>435</v>
      </c>
      <c r="C57" s="2" t="s">
        <v>436</v>
      </c>
      <c r="D57" s="2">
        <v>1877</v>
      </c>
      <c r="E57" s="2">
        <f t="shared" si="24"/>
        <v>138</v>
      </c>
      <c r="F57" s="2">
        <v>0</v>
      </c>
      <c r="G57" s="2">
        <v>19</v>
      </c>
      <c r="H57" s="2">
        <v>1205</v>
      </c>
      <c r="I57" s="2">
        <v>1900</v>
      </c>
      <c r="J57" s="2">
        <v>1600</v>
      </c>
      <c r="K57" s="2">
        <v>1900</v>
      </c>
      <c r="L57" s="2">
        <f t="shared" si="1"/>
        <v>82763810</v>
      </c>
      <c r="M57" s="2">
        <v>257</v>
      </c>
      <c r="N57" s="2">
        <f t="shared" si="2"/>
        <v>11194920</v>
      </c>
      <c r="O57" s="2">
        <f t="shared" si="3"/>
        <v>0.40156250000000004</v>
      </c>
      <c r="P57" s="2">
        <f t="shared" si="4"/>
        <v>1040043.02</v>
      </c>
      <c r="Q57" s="2">
        <f t="shared" si="5"/>
        <v>1.0400430200000002</v>
      </c>
      <c r="R57" s="2">
        <v>3.27</v>
      </c>
      <c r="S57" s="2">
        <f t="shared" si="6"/>
        <v>8.4692672999999985</v>
      </c>
      <c r="T57" s="2">
        <f t="shared" si="7"/>
        <v>2092.8000000000002</v>
      </c>
      <c r="U57" s="2">
        <f t="shared" si="8"/>
        <v>91167600</v>
      </c>
      <c r="W57" s="2">
        <f t="shared" si="9"/>
        <v>0</v>
      </c>
      <c r="X57" s="2">
        <f t="shared" si="10"/>
        <v>0</v>
      </c>
      <c r="Y57" s="2">
        <f t="shared" si="11"/>
        <v>0</v>
      </c>
      <c r="Z57" s="2">
        <f t="shared" si="12"/>
        <v>7.3929791369656952</v>
      </c>
      <c r="AA57" s="2">
        <f t="shared" si="13"/>
        <v>0</v>
      </c>
      <c r="AB57" s="2" t="e">
        <f t="shared" si="14"/>
        <v>#DIV/0!</v>
      </c>
      <c r="AC57" s="2">
        <v>0</v>
      </c>
      <c r="AD57" s="2" t="e">
        <f t="shared" si="15"/>
        <v>#DIV/0!</v>
      </c>
      <c r="AE57" s="2" t="s">
        <v>134</v>
      </c>
      <c r="AF57" s="2">
        <f t="shared" si="16"/>
        <v>8.1431906614786005</v>
      </c>
      <c r="AG57" s="2">
        <f t="shared" si="17"/>
        <v>0.19581882121153923</v>
      </c>
      <c r="AH57" s="2">
        <f t="shared" si="18"/>
        <v>0.52698615907837987</v>
      </c>
      <c r="AI57" s="2">
        <f t="shared" si="19"/>
        <v>69695840</v>
      </c>
      <c r="AJ57" s="2">
        <f t="shared" si="20"/>
        <v>1973568</v>
      </c>
      <c r="AK57" s="2">
        <f t="shared" si="21"/>
        <v>1.973568</v>
      </c>
      <c r="AL57" s="2" t="s">
        <v>134</v>
      </c>
      <c r="AM57" s="2" t="s">
        <v>134</v>
      </c>
      <c r="AN57" s="2" t="s">
        <v>134</v>
      </c>
      <c r="AO57" s="2" t="s">
        <v>134</v>
      </c>
      <c r="AP57" s="2" t="s">
        <v>134</v>
      </c>
      <c r="AQ57" s="2" t="s">
        <v>134</v>
      </c>
      <c r="AR57" s="2" t="s">
        <v>134</v>
      </c>
      <c r="AS57" s="2">
        <v>0</v>
      </c>
      <c r="AT57" s="2" t="s">
        <v>134</v>
      </c>
      <c r="AU57" s="2" t="s">
        <v>134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 t="s">
        <v>135</v>
      </c>
    </row>
    <row r="58" spans="1:99" s="2" customFormat="1" x14ac:dyDescent="0.25">
      <c r="A58" s="2" t="s">
        <v>437</v>
      </c>
      <c r="C58" s="2" t="s">
        <v>438</v>
      </c>
      <c r="D58" s="2">
        <v>1936</v>
      </c>
      <c r="E58" s="2">
        <f t="shared" si="24"/>
        <v>79</v>
      </c>
      <c r="F58" s="2">
        <v>0</v>
      </c>
      <c r="G58" s="2">
        <v>17</v>
      </c>
      <c r="H58" s="2">
        <v>0</v>
      </c>
      <c r="I58" s="2">
        <v>13000</v>
      </c>
      <c r="J58" s="2">
        <v>7300</v>
      </c>
      <c r="K58" s="2">
        <v>13000</v>
      </c>
      <c r="L58" s="2">
        <f t="shared" si="1"/>
        <v>566278700</v>
      </c>
      <c r="M58" s="2">
        <v>1299</v>
      </c>
      <c r="N58" s="2">
        <f t="shared" si="2"/>
        <v>56584440</v>
      </c>
      <c r="O58" s="2">
        <f t="shared" si="3"/>
        <v>2.0296875000000001</v>
      </c>
      <c r="P58" s="2">
        <f t="shared" si="4"/>
        <v>5256871.1400000006</v>
      </c>
      <c r="Q58" s="2">
        <f t="shared" si="5"/>
        <v>5.2568711400000003</v>
      </c>
      <c r="R58" s="2">
        <v>23</v>
      </c>
      <c r="S58" s="2">
        <f t="shared" si="6"/>
        <v>59.569769999999998</v>
      </c>
      <c r="T58" s="2">
        <f t="shared" si="7"/>
        <v>14720</v>
      </c>
      <c r="U58" s="2">
        <f t="shared" si="8"/>
        <v>641240000</v>
      </c>
      <c r="V58" s="2">
        <v>101314.23014</v>
      </c>
      <c r="W58" s="2">
        <f t="shared" si="9"/>
        <v>30.880577346671998</v>
      </c>
      <c r="X58" s="2">
        <f t="shared" si="10"/>
        <v>19.188307303135161</v>
      </c>
      <c r="Y58" s="2">
        <f t="shared" si="11"/>
        <v>3.7994141585086401</v>
      </c>
      <c r="Z58" s="2">
        <f t="shared" si="12"/>
        <v>10.007675254893394</v>
      </c>
      <c r="AA58" s="2">
        <f t="shared" si="13"/>
        <v>3.4294970934969156</v>
      </c>
      <c r="AB58" s="2" t="e">
        <f t="shared" si="14"/>
        <v>#DIV/0!</v>
      </c>
      <c r="AC58" s="2">
        <v>0</v>
      </c>
      <c r="AD58" s="2" t="e">
        <f t="shared" si="15"/>
        <v>#DIV/0!</v>
      </c>
      <c r="AE58" s="2" t="s">
        <v>134</v>
      </c>
      <c r="AF58" s="2">
        <f t="shared" si="16"/>
        <v>11.331793687451887</v>
      </c>
      <c r="AG58" s="2">
        <f t="shared" si="17"/>
        <v>0.11790443503756388</v>
      </c>
      <c r="AH58" s="2">
        <f t="shared" si="18"/>
        <v>0.58381111509434724</v>
      </c>
      <c r="AI58" s="2">
        <f t="shared" si="19"/>
        <v>317987270</v>
      </c>
      <c r="AJ58" s="2">
        <f t="shared" si="20"/>
        <v>9004404</v>
      </c>
      <c r="AK58" s="2">
        <f t="shared" si="21"/>
        <v>9.0044039999999992</v>
      </c>
      <c r="AL58" s="2" t="s">
        <v>439</v>
      </c>
      <c r="AM58" s="2" t="s">
        <v>440</v>
      </c>
      <c r="AN58" s="2" t="s">
        <v>441</v>
      </c>
      <c r="AO58" s="2" t="s">
        <v>442</v>
      </c>
      <c r="AP58" s="2" t="s">
        <v>134</v>
      </c>
      <c r="AQ58" s="2" t="s">
        <v>134</v>
      </c>
      <c r="AR58" s="2" t="s">
        <v>134</v>
      </c>
      <c r="AS58" s="2">
        <v>0</v>
      </c>
      <c r="AT58" s="2" t="s">
        <v>134</v>
      </c>
      <c r="AU58" s="2" t="s">
        <v>134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 t="s">
        <v>135</v>
      </c>
    </row>
    <row r="59" spans="1:99" s="2" customFormat="1" x14ac:dyDescent="0.25">
      <c r="A59" s="2" t="s">
        <v>443</v>
      </c>
      <c r="C59" s="2" t="s">
        <v>444</v>
      </c>
      <c r="D59" s="2">
        <v>1824</v>
      </c>
      <c r="E59" s="2">
        <f t="shared" si="24"/>
        <v>191</v>
      </c>
      <c r="F59" s="2">
        <v>0</v>
      </c>
      <c r="G59" s="2">
        <v>19</v>
      </c>
      <c r="H59" s="2">
        <v>8475</v>
      </c>
      <c r="I59" s="2">
        <v>15000</v>
      </c>
      <c r="J59" s="2">
        <v>12500</v>
      </c>
      <c r="K59" s="2">
        <v>15000</v>
      </c>
      <c r="L59" s="2">
        <f t="shared" si="1"/>
        <v>653398500</v>
      </c>
      <c r="M59" s="2">
        <v>1400</v>
      </c>
      <c r="N59" s="2">
        <f t="shared" si="2"/>
        <v>60984000</v>
      </c>
      <c r="O59" s="2">
        <f t="shared" si="3"/>
        <v>2.1875</v>
      </c>
      <c r="P59" s="2">
        <f t="shared" si="4"/>
        <v>5665604</v>
      </c>
      <c r="Q59" s="2">
        <f t="shared" si="5"/>
        <v>5.6656040000000001</v>
      </c>
      <c r="R59" s="2">
        <v>106.5</v>
      </c>
      <c r="S59" s="2">
        <f t="shared" si="6"/>
        <v>275.833935</v>
      </c>
      <c r="T59" s="2">
        <f t="shared" si="7"/>
        <v>68160</v>
      </c>
      <c r="U59" s="2">
        <f t="shared" si="8"/>
        <v>2969220000</v>
      </c>
      <c r="V59" s="2">
        <v>100409.61741000001</v>
      </c>
      <c r="W59" s="2">
        <f t="shared" si="9"/>
        <v>30.604851386568001</v>
      </c>
      <c r="X59" s="2">
        <f t="shared" si="10"/>
        <v>19.016979079749543</v>
      </c>
      <c r="Y59" s="2">
        <f t="shared" si="11"/>
        <v>3.627121119382263</v>
      </c>
      <c r="Z59" s="2">
        <f t="shared" si="12"/>
        <v>10.714261117670208</v>
      </c>
      <c r="AA59" s="2">
        <f t="shared" si="13"/>
        <v>1.984943502063625</v>
      </c>
      <c r="AB59" s="2" t="e">
        <f t="shared" si="14"/>
        <v>#DIV/0!</v>
      </c>
      <c r="AC59" s="2">
        <v>0</v>
      </c>
      <c r="AD59" s="2" t="e">
        <f t="shared" si="15"/>
        <v>#DIV/0!</v>
      </c>
      <c r="AE59" s="2">
        <v>499.53500000000003</v>
      </c>
      <c r="AF59" s="2">
        <f t="shared" si="16"/>
        <v>48.685714285714283</v>
      </c>
      <c r="AG59" s="2">
        <f t="shared" si="17"/>
        <v>0.12159052158719015</v>
      </c>
      <c r="AH59" s="2">
        <f t="shared" si="18"/>
        <v>0.36745494049356292</v>
      </c>
      <c r="AI59" s="2">
        <f t="shared" si="19"/>
        <v>544498750</v>
      </c>
      <c r="AJ59" s="2">
        <f t="shared" si="20"/>
        <v>15418500</v>
      </c>
      <c r="AK59" s="2">
        <f t="shared" si="21"/>
        <v>15.4185</v>
      </c>
      <c r="AL59" s="2" t="s">
        <v>445</v>
      </c>
      <c r="AM59" s="2" t="s">
        <v>134</v>
      </c>
      <c r="AN59" s="2" t="s">
        <v>446</v>
      </c>
      <c r="AO59" s="2" t="s">
        <v>447</v>
      </c>
      <c r="AP59" s="2" t="s">
        <v>448</v>
      </c>
      <c r="AQ59" s="2" t="s">
        <v>258</v>
      </c>
      <c r="AR59" s="2" t="s">
        <v>449</v>
      </c>
      <c r="AS59" s="2">
        <v>1</v>
      </c>
      <c r="AT59" s="2" t="s">
        <v>450</v>
      </c>
      <c r="AU59" s="2" t="s">
        <v>451</v>
      </c>
      <c r="AV59" s="2">
        <v>14</v>
      </c>
      <c r="AW59" s="5">
        <v>46</v>
      </c>
      <c r="AX59" s="5">
        <v>52</v>
      </c>
      <c r="AY59" s="5">
        <v>2</v>
      </c>
      <c r="AZ59" s="5">
        <v>4.0999999999999996</v>
      </c>
      <c r="BA59" s="5">
        <v>5</v>
      </c>
      <c r="BB59" s="5">
        <v>0.2</v>
      </c>
      <c r="BC59" s="5">
        <v>3.1</v>
      </c>
      <c r="BD59" s="5">
        <v>0.3</v>
      </c>
      <c r="BE59" s="5">
        <v>0.8</v>
      </c>
      <c r="BF59" s="5">
        <v>25.2</v>
      </c>
      <c r="BG59" s="5">
        <v>20.5</v>
      </c>
      <c r="BH59" s="5">
        <v>33.700000000000003</v>
      </c>
      <c r="BI59" s="2">
        <v>0</v>
      </c>
      <c r="BJ59" s="2">
        <v>0</v>
      </c>
      <c r="BK59" s="5">
        <v>0.7</v>
      </c>
      <c r="BL59" s="5">
        <v>6</v>
      </c>
      <c r="BM59" s="2">
        <v>0</v>
      </c>
      <c r="BN59" s="5">
        <v>0.5</v>
      </c>
      <c r="BO59" s="5">
        <v>152858</v>
      </c>
      <c r="BP59" s="5">
        <v>5586</v>
      </c>
      <c r="BQ59" s="5">
        <v>233</v>
      </c>
      <c r="BR59" s="5">
        <v>9</v>
      </c>
      <c r="BS59" s="5">
        <v>0.42</v>
      </c>
      <c r="BT59" s="5">
        <v>0.02</v>
      </c>
      <c r="BU59" s="5">
        <v>175133</v>
      </c>
      <c r="BV59" s="5">
        <v>267</v>
      </c>
      <c r="BW59" s="5">
        <v>0.48</v>
      </c>
      <c r="BX59" s="5">
        <v>310821</v>
      </c>
      <c r="BY59" s="5">
        <v>15093</v>
      </c>
      <c r="BZ59" s="5">
        <v>473</v>
      </c>
      <c r="CA59" s="5">
        <v>23</v>
      </c>
      <c r="CB59" s="5">
        <v>0.7</v>
      </c>
      <c r="CC59" s="5">
        <v>0.04</v>
      </c>
      <c r="CD59" s="5">
        <v>27</v>
      </c>
      <c r="CE59" s="5">
        <v>56</v>
      </c>
      <c r="CF59" s="5">
        <v>4</v>
      </c>
      <c r="CG59" s="5">
        <v>5</v>
      </c>
      <c r="CH59" s="5">
        <v>38</v>
      </c>
      <c r="CI59" s="5">
        <v>28</v>
      </c>
      <c r="CJ59" s="5">
        <v>32</v>
      </c>
      <c r="CK59" s="5">
        <v>1</v>
      </c>
      <c r="CL59" s="5">
        <v>1</v>
      </c>
      <c r="CM59" s="2">
        <v>0</v>
      </c>
      <c r="CN59" s="2">
        <v>0</v>
      </c>
      <c r="CO59" s="2">
        <v>0</v>
      </c>
      <c r="CP59" s="2">
        <v>0</v>
      </c>
      <c r="CQ59" s="5">
        <v>3</v>
      </c>
      <c r="CR59" s="5">
        <v>6</v>
      </c>
      <c r="CS59" s="5">
        <v>0.97047000000000005</v>
      </c>
      <c r="CT59" s="5">
        <v>0.97889000000000004</v>
      </c>
      <c r="CU59" s="2" t="s">
        <v>135</v>
      </c>
    </row>
    <row r="60" spans="1:99" s="2" customFormat="1" x14ac:dyDescent="0.25">
      <c r="A60" s="2" t="s">
        <v>452</v>
      </c>
      <c r="C60" s="2" t="s">
        <v>453</v>
      </c>
      <c r="D60" s="2">
        <v>1919</v>
      </c>
      <c r="E60" s="2">
        <f t="shared" si="24"/>
        <v>96</v>
      </c>
      <c r="F60" s="2">
        <v>0</v>
      </c>
      <c r="G60" s="2">
        <v>12</v>
      </c>
      <c r="H60" s="2">
        <v>2720</v>
      </c>
      <c r="I60" s="2">
        <v>47200</v>
      </c>
      <c r="J60" s="2">
        <v>23300</v>
      </c>
      <c r="K60" s="2">
        <v>47200</v>
      </c>
      <c r="L60" s="2">
        <f t="shared" si="1"/>
        <v>2056027280</v>
      </c>
      <c r="M60" s="2">
        <v>4095</v>
      </c>
      <c r="N60" s="2">
        <f t="shared" si="2"/>
        <v>178378200</v>
      </c>
      <c r="O60" s="2">
        <f t="shared" si="3"/>
        <v>6.3984375</v>
      </c>
      <c r="P60" s="2">
        <f t="shared" si="4"/>
        <v>16571891.700000001</v>
      </c>
      <c r="Q60" s="2">
        <f t="shared" si="5"/>
        <v>16.571891700000002</v>
      </c>
      <c r="R60" s="2">
        <v>357</v>
      </c>
      <c r="S60" s="2">
        <f t="shared" si="6"/>
        <v>924.62642999999991</v>
      </c>
      <c r="T60" s="2">
        <f t="shared" si="7"/>
        <v>228480</v>
      </c>
      <c r="U60" s="2">
        <f t="shared" si="8"/>
        <v>9953160000</v>
      </c>
      <c r="V60" s="2">
        <v>161075.49218</v>
      </c>
      <c r="W60" s="2">
        <f t="shared" si="9"/>
        <v>49.095810016464</v>
      </c>
      <c r="X60" s="2">
        <f t="shared" si="10"/>
        <v>30.506731765938923</v>
      </c>
      <c r="Y60" s="2">
        <f t="shared" si="11"/>
        <v>3.4021485898673478</v>
      </c>
      <c r="Z60" s="2">
        <f t="shared" si="12"/>
        <v>11.526225065619006</v>
      </c>
      <c r="AA60" s="2">
        <f t="shared" si="13"/>
        <v>1.7082695379896593</v>
      </c>
      <c r="AB60" s="2" t="e">
        <f t="shared" si="14"/>
        <v>#DIV/0!</v>
      </c>
      <c r="AC60" s="2">
        <v>0</v>
      </c>
      <c r="AD60" s="2" t="e">
        <f t="shared" si="15"/>
        <v>#DIV/0!</v>
      </c>
      <c r="AE60" s="2">
        <v>885.90700000000004</v>
      </c>
      <c r="AF60" s="2">
        <f t="shared" si="16"/>
        <v>55.794871794871796</v>
      </c>
      <c r="AG60" s="2">
        <f t="shared" si="17"/>
        <v>7.6482426040723653E-2</v>
      </c>
      <c r="AH60" s="2">
        <f t="shared" si="18"/>
        <v>0.57661250050626156</v>
      </c>
      <c r="AI60" s="2">
        <f t="shared" si="19"/>
        <v>1014945670</v>
      </c>
      <c r="AJ60" s="2">
        <f t="shared" si="20"/>
        <v>28740084</v>
      </c>
      <c r="AK60" s="2">
        <f t="shared" si="21"/>
        <v>28.740084</v>
      </c>
      <c r="AL60" s="2" t="s">
        <v>454</v>
      </c>
      <c r="AM60" s="2" t="s">
        <v>455</v>
      </c>
      <c r="AN60" s="2" t="s">
        <v>456</v>
      </c>
      <c r="AO60" s="2" t="s">
        <v>457</v>
      </c>
      <c r="AP60" s="2" t="s">
        <v>458</v>
      </c>
      <c r="AQ60" s="2" t="s">
        <v>248</v>
      </c>
      <c r="AR60" s="2" t="s">
        <v>459</v>
      </c>
      <c r="AS60" s="2">
        <v>2</v>
      </c>
      <c r="AT60" s="2" t="s">
        <v>460</v>
      </c>
      <c r="AU60" s="2" t="s">
        <v>461</v>
      </c>
      <c r="AV60" s="2">
        <v>8</v>
      </c>
      <c r="AW60" s="5">
        <v>19</v>
      </c>
      <c r="AX60" s="5">
        <v>74</v>
      </c>
      <c r="AY60" s="5">
        <v>7</v>
      </c>
      <c r="AZ60" s="5">
        <v>3.8</v>
      </c>
      <c r="BA60" s="5">
        <v>4.2</v>
      </c>
      <c r="BB60" s="5">
        <v>0.1</v>
      </c>
      <c r="BC60" s="5">
        <v>0.6</v>
      </c>
      <c r="BD60" s="2">
        <v>0</v>
      </c>
      <c r="BE60" s="5">
        <v>0.4</v>
      </c>
      <c r="BF60" s="5">
        <v>26.9</v>
      </c>
      <c r="BG60" s="5">
        <v>17.7</v>
      </c>
      <c r="BH60" s="5">
        <v>41.8</v>
      </c>
      <c r="BI60" s="5">
        <v>0.1</v>
      </c>
      <c r="BJ60" s="2">
        <v>0</v>
      </c>
      <c r="BK60" s="5">
        <v>0.3</v>
      </c>
      <c r="BL60" s="5">
        <v>2.8</v>
      </c>
      <c r="BM60" s="2">
        <v>0</v>
      </c>
      <c r="BN60" s="5">
        <v>1.4</v>
      </c>
      <c r="BO60" s="5">
        <v>131762</v>
      </c>
      <c r="BP60" s="5">
        <v>11262</v>
      </c>
      <c r="BQ60" s="5">
        <v>113</v>
      </c>
      <c r="BR60" s="5">
        <v>10</v>
      </c>
      <c r="BS60" s="5">
        <v>0.17</v>
      </c>
      <c r="BT60" s="5">
        <v>0.01</v>
      </c>
      <c r="BU60" s="5">
        <v>176141</v>
      </c>
      <c r="BV60" s="5">
        <v>151</v>
      </c>
      <c r="BW60" s="5">
        <v>0.22</v>
      </c>
      <c r="BX60" s="5">
        <v>473961</v>
      </c>
      <c r="BY60" s="5">
        <v>13191</v>
      </c>
      <c r="BZ60" s="5">
        <v>407</v>
      </c>
      <c r="CA60" s="5">
        <v>11</v>
      </c>
      <c r="CB60" s="5">
        <v>0.62</v>
      </c>
      <c r="CC60" s="5">
        <v>0.02</v>
      </c>
      <c r="CD60" s="5">
        <v>6</v>
      </c>
      <c r="CE60" s="5">
        <v>19</v>
      </c>
      <c r="CF60" s="5">
        <v>2</v>
      </c>
      <c r="CG60" s="5">
        <v>3</v>
      </c>
      <c r="CH60" s="5">
        <v>55</v>
      </c>
      <c r="CI60" s="5">
        <v>34</v>
      </c>
      <c r="CJ60" s="5">
        <v>69</v>
      </c>
      <c r="CK60" s="5">
        <v>2</v>
      </c>
      <c r="CL60" s="5">
        <v>4</v>
      </c>
      <c r="CM60" s="2">
        <v>0</v>
      </c>
      <c r="CN60" s="2">
        <v>0</v>
      </c>
      <c r="CO60" s="2">
        <v>0</v>
      </c>
      <c r="CP60" s="2">
        <v>0</v>
      </c>
      <c r="CQ60" s="5">
        <v>1</v>
      </c>
      <c r="CR60" s="5">
        <v>4</v>
      </c>
      <c r="CS60" s="5">
        <v>0.95931</v>
      </c>
      <c r="CT60" s="5">
        <v>0.97085999999999995</v>
      </c>
      <c r="CU60" s="2" t="s">
        <v>135</v>
      </c>
    </row>
    <row r="61" spans="1:99" s="2" customFormat="1" x14ac:dyDescent="0.25">
      <c r="A61" s="2" t="s">
        <v>462</v>
      </c>
      <c r="C61" s="2" t="s">
        <v>463</v>
      </c>
      <c r="D61" s="2">
        <v>1861</v>
      </c>
      <c r="E61" s="2">
        <f t="shared" si="24"/>
        <v>154</v>
      </c>
      <c r="F61" s="2">
        <v>0</v>
      </c>
      <c r="G61" s="2">
        <v>16</v>
      </c>
      <c r="H61" s="2">
        <v>992</v>
      </c>
      <c r="I61" s="2">
        <v>7640</v>
      </c>
      <c r="J61" s="2">
        <v>4600</v>
      </c>
      <c r="K61" s="2">
        <v>7640</v>
      </c>
      <c r="L61" s="2">
        <f t="shared" si="1"/>
        <v>332797636</v>
      </c>
      <c r="M61" s="2">
        <v>733</v>
      </c>
      <c r="N61" s="2">
        <f t="shared" si="2"/>
        <v>31929480</v>
      </c>
      <c r="O61" s="2">
        <f t="shared" si="3"/>
        <v>1.1453125</v>
      </c>
      <c r="P61" s="2">
        <f t="shared" si="4"/>
        <v>2966348.38</v>
      </c>
      <c r="Q61" s="2">
        <f t="shared" si="5"/>
        <v>2.9663483800000003</v>
      </c>
      <c r="R61" s="2">
        <v>6.49</v>
      </c>
      <c r="S61" s="2">
        <f t="shared" si="6"/>
        <v>16.809035099999999</v>
      </c>
      <c r="T61" s="2">
        <f t="shared" si="7"/>
        <v>4153.6000000000004</v>
      </c>
      <c r="U61" s="2">
        <f t="shared" si="8"/>
        <v>180941200</v>
      </c>
      <c r="V61" s="2">
        <v>52018.762477999997</v>
      </c>
      <c r="W61" s="2">
        <f t="shared" si="9"/>
        <v>15.855318803294399</v>
      </c>
      <c r="X61" s="2">
        <f t="shared" si="10"/>
        <v>9.8520415007583324</v>
      </c>
      <c r="Y61" s="2">
        <f t="shared" si="11"/>
        <v>2.5969213238333495</v>
      </c>
      <c r="Z61" s="2">
        <f t="shared" si="12"/>
        <v>10.422895581136931</v>
      </c>
      <c r="AA61" s="2">
        <f t="shared" si="13"/>
        <v>2.7943772379761183</v>
      </c>
      <c r="AB61" s="2" t="e">
        <f t="shared" si="14"/>
        <v>#DIV/0!</v>
      </c>
      <c r="AC61" s="2">
        <v>0</v>
      </c>
      <c r="AD61" s="2" t="e">
        <f t="shared" si="15"/>
        <v>#DIV/0!</v>
      </c>
      <c r="AE61" s="2" t="s">
        <v>134</v>
      </c>
      <c r="AF61" s="2">
        <f t="shared" si="16"/>
        <v>5.6665757162346528</v>
      </c>
      <c r="AG61" s="2">
        <f t="shared" si="17"/>
        <v>0.16346994350614921</v>
      </c>
      <c r="AH61" s="2">
        <f t="shared" si="18"/>
        <v>0.52279594600501089</v>
      </c>
      <c r="AI61" s="2">
        <f t="shared" si="19"/>
        <v>200375540</v>
      </c>
      <c r="AJ61" s="2">
        <f t="shared" si="20"/>
        <v>5674008</v>
      </c>
      <c r="AK61" s="2">
        <f t="shared" si="21"/>
        <v>5.6740079999999997</v>
      </c>
      <c r="AL61" s="2" t="s">
        <v>464</v>
      </c>
      <c r="AM61" s="2" t="s">
        <v>465</v>
      </c>
      <c r="AN61" s="2" t="s">
        <v>466</v>
      </c>
      <c r="AO61" s="2" t="s">
        <v>467</v>
      </c>
      <c r="AP61" s="2" t="s">
        <v>134</v>
      </c>
      <c r="AQ61" s="2" t="s">
        <v>134</v>
      </c>
      <c r="AR61" s="2" t="s">
        <v>134</v>
      </c>
      <c r="AS61" s="2">
        <v>0</v>
      </c>
      <c r="AT61" s="2" t="s">
        <v>134</v>
      </c>
      <c r="AU61" s="2" t="s">
        <v>134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 t="s">
        <v>135</v>
      </c>
    </row>
    <row r="62" spans="1:99" s="2" customFormat="1" x14ac:dyDescent="0.25">
      <c r="A62" s="2" t="s">
        <v>468</v>
      </c>
      <c r="C62" s="2" t="s">
        <v>469</v>
      </c>
      <c r="D62" s="2">
        <v>1924</v>
      </c>
      <c r="E62" s="2">
        <f t="shared" si="24"/>
        <v>91</v>
      </c>
      <c r="F62" s="2">
        <v>0</v>
      </c>
      <c r="G62" s="2">
        <v>22</v>
      </c>
      <c r="H62" s="2">
        <v>1072</v>
      </c>
      <c r="I62" s="2">
        <v>21960</v>
      </c>
      <c r="J62" s="2">
        <v>19500</v>
      </c>
      <c r="K62" s="2">
        <v>21960</v>
      </c>
      <c r="L62" s="2">
        <f t="shared" si="1"/>
        <v>956575404</v>
      </c>
      <c r="M62" s="2">
        <v>1244</v>
      </c>
      <c r="N62" s="2">
        <f t="shared" si="2"/>
        <v>54188640</v>
      </c>
      <c r="O62" s="2">
        <f t="shared" si="3"/>
        <v>1.9437500000000001</v>
      </c>
      <c r="P62" s="2">
        <f t="shared" si="4"/>
        <v>5034293.84</v>
      </c>
      <c r="Q62" s="2">
        <f t="shared" si="5"/>
        <v>5.0342938400000001</v>
      </c>
      <c r="R62" s="2">
        <v>11</v>
      </c>
      <c r="S62" s="2">
        <f t="shared" si="6"/>
        <v>28.489889999999999</v>
      </c>
      <c r="T62" s="2">
        <f t="shared" si="7"/>
        <v>7040</v>
      </c>
      <c r="U62" s="2">
        <f t="shared" si="8"/>
        <v>306680000</v>
      </c>
      <c r="V62" s="2">
        <v>58978.968562000002</v>
      </c>
      <c r="W62" s="2">
        <f t="shared" si="9"/>
        <v>17.976789617697598</v>
      </c>
      <c r="X62" s="2">
        <f t="shared" si="10"/>
        <v>11.170262771831428</v>
      </c>
      <c r="Y62" s="2">
        <f t="shared" si="11"/>
        <v>2.2601525170203733</v>
      </c>
      <c r="Z62" s="2">
        <f t="shared" si="12"/>
        <v>17.652692593872075</v>
      </c>
      <c r="AA62" s="2">
        <f t="shared" si="13"/>
        <v>0.74738678135147329</v>
      </c>
      <c r="AB62" s="2" t="e">
        <f t="shared" si="14"/>
        <v>#DIV/0!</v>
      </c>
      <c r="AC62" s="2">
        <v>0</v>
      </c>
      <c r="AD62" s="2" t="e">
        <f t="shared" si="15"/>
        <v>#DIV/0!</v>
      </c>
      <c r="AE62" s="2" t="s">
        <v>134</v>
      </c>
      <c r="AF62" s="2">
        <f t="shared" si="16"/>
        <v>5.659163987138264</v>
      </c>
      <c r="AG62" s="2">
        <f t="shared" si="17"/>
        <v>0.21252121060937959</v>
      </c>
      <c r="AH62" s="2">
        <f t="shared" si="18"/>
        <v>0.20930125731409902</v>
      </c>
      <c r="AI62" s="2">
        <f t="shared" si="19"/>
        <v>849418050</v>
      </c>
      <c r="AJ62" s="2">
        <f t="shared" si="20"/>
        <v>24052860</v>
      </c>
      <c r="AK62" s="2">
        <f t="shared" si="21"/>
        <v>24.052859999999999</v>
      </c>
      <c r="AL62" s="2" t="s">
        <v>470</v>
      </c>
      <c r="AM62" s="2" t="s">
        <v>471</v>
      </c>
      <c r="AN62" s="2" t="s">
        <v>472</v>
      </c>
      <c r="AO62" s="2" t="s">
        <v>473</v>
      </c>
      <c r="AP62" s="2" t="s">
        <v>134</v>
      </c>
      <c r="AQ62" s="2" t="s">
        <v>134</v>
      </c>
      <c r="AR62" s="2" t="s">
        <v>134</v>
      </c>
      <c r="AS62" s="2">
        <v>0</v>
      </c>
      <c r="AT62" s="2" t="s">
        <v>134</v>
      </c>
      <c r="AU62" s="2" t="s">
        <v>134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 t="s">
        <v>135</v>
      </c>
    </row>
    <row r="63" spans="1:99" s="2" customFormat="1" x14ac:dyDescent="0.25">
      <c r="A63" s="2" t="s">
        <v>474</v>
      </c>
      <c r="C63" s="2" t="s">
        <v>475</v>
      </c>
      <c r="D63" s="2">
        <v>1963</v>
      </c>
      <c r="E63" s="2">
        <f t="shared" si="24"/>
        <v>52</v>
      </c>
      <c r="F63" s="2">
        <v>0</v>
      </c>
      <c r="G63" s="2">
        <v>17</v>
      </c>
      <c r="H63" s="2">
        <v>3000</v>
      </c>
      <c r="I63" s="2">
        <v>600</v>
      </c>
      <c r="J63" s="2">
        <v>600</v>
      </c>
      <c r="K63" s="2">
        <v>600</v>
      </c>
      <c r="L63" s="2">
        <f t="shared" si="1"/>
        <v>26135940</v>
      </c>
      <c r="M63" s="2">
        <v>250</v>
      </c>
      <c r="N63" s="2">
        <f t="shared" si="2"/>
        <v>10890000</v>
      </c>
      <c r="O63" s="2">
        <f t="shared" si="3"/>
        <v>0.390625</v>
      </c>
      <c r="P63" s="2">
        <f t="shared" si="4"/>
        <v>1011715</v>
      </c>
      <c r="Q63" s="2">
        <f t="shared" si="5"/>
        <v>1.0117150000000001</v>
      </c>
      <c r="R63" s="2">
        <v>760</v>
      </c>
      <c r="S63" s="2">
        <f t="shared" si="6"/>
        <v>1968.3924</v>
      </c>
      <c r="T63" s="2">
        <f t="shared" si="7"/>
        <v>486400</v>
      </c>
      <c r="U63" s="2">
        <f t="shared" si="8"/>
        <v>21188800000</v>
      </c>
      <c r="W63" s="2">
        <f t="shared" si="9"/>
        <v>0</v>
      </c>
      <c r="X63" s="2">
        <f t="shared" si="10"/>
        <v>0</v>
      </c>
      <c r="Y63" s="2">
        <f t="shared" si="11"/>
        <v>0</v>
      </c>
      <c r="Z63" s="2">
        <f t="shared" si="12"/>
        <v>2.3999944903581265</v>
      </c>
      <c r="AA63" s="2">
        <f t="shared" si="13"/>
        <v>0</v>
      </c>
      <c r="AB63" s="2" t="e">
        <f t="shared" si="14"/>
        <v>#DIV/0!</v>
      </c>
      <c r="AC63" s="2">
        <v>0</v>
      </c>
      <c r="AD63" s="2" t="e">
        <f t="shared" si="15"/>
        <v>#DIV/0!</v>
      </c>
      <c r="AE63" s="2" t="s">
        <v>134</v>
      </c>
      <c r="AF63" s="2">
        <f t="shared" si="16"/>
        <v>1945.6</v>
      </c>
      <c r="AG63" s="2">
        <f t="shared" si="17"/>
        <v>6.4452794701434779E-2</v>
      </c>
      <c r="AH63" s="2">
        <f t="shared" si="18"/>
        <v>1.3670198679076002</v>
      </c>
      <c r="AI63" s="2">
        <f t="shared" si="19"/>
        <v>26135940</v>
      </c>
      <c r="AJ63" s="2">
        <f t="shared" si="20"/>
        <v>740088</v>
      </c>
      <c r="AK63" s="2">
        <f t="shared" si="21"/>
        <v>0.74008799999999997</v>
      </c>
      <c r="AL63" s="2" t="s">
        <v>134</v>
      </c>
      <c r="AM63" s="2" t="s">
        <v>134</v>
      </c>
      <c r="AN63" s="2" t="s">
        <v>134</v>
      </c>
      <c r="AO63" s="2" t="s">
        <v>134</v>
      </c>
      <c r="AP63" s="2" t="s">
        <v>134</v>
      </c>
      <c r="AQ63" s="2" t="s">
        <v>134</v>
      </c>
      <c r="AR63" s="2" t="s">
        <v>134</v>
      </c>
      <c r="AS63" s="2">
        <v>0</v>
      </c>
      <c r="AT63" s="2" t="s">
        <v>134</v>
      </c>
      <c r="AU63" s="2" t="s">
        <v>134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 t="s">
        <v>135</v>
      </c>
    </row>
    <row r="64" spans="1:99" s="2" customFormat="1" x14ac:dyDescent="0.25">
      <c r="A64" s="2" t="s">
        <v>476</v>
      </c>
      <c r="C64" s="2" t="s">
        <v>477</v>
      </c>
      <c r="D64" s="2">
        <v>1919</v>
      </c>
      <c r="E64" s="2">
        <f t="shared" si="24"/>
        <v>96</v>
      </c>
      <c r="F64" s="2">
        <v>0</v>
      </c>
      <c r="G64" s="2">
        <v>11</v>
      </c>
      <c r="H64" s="2">
        <v>220</v>
      </c>
      <c r="I64" s="2">
        <v>5648</v>
      </c>
      <c r="J64" s="2">
        <v>1587</v>
      </c>
      <c r="K64" s="2">
        <v>5648</v>
      </c>
      <c r="L64" s="2">
        <f t="shared" si="1"/>
        <v>246026315.20000002</v>
      </c>
      <c r="M64" s="2">
        <v>718</v>
      </c>
      <c r="N64" s="2">
        <f t="shared" si="2"/>
        <v>31276080</v>
      </c>
      <c r="O64" s="2">
        <f t="shared" si="3"/>
        <v>1.121875</v>
      </c>
      <c r="P64" s="2">
        <f t="shared" si="4"/>
        <v>2905645.48</v>
      </c>
      <c r="Q64" s="2">
        <f t="shared" si="5"/>
        <v>2.90564548</v>
      </c>
      <c r="R64" s="2">
        <v>3.8</v>
      </c>
      <c r="S64" s="2">
        <f t="shared" si="6"/>
        <v>9.8419619999999988</v>
      </c>
      <c r="T64" s="2">
        <f t="shared" si="7"/>
        <v>2432</v>
      </c>
      <c r="U64" s="2">
        <f t="shared" si="8"/>
        <v>105944000</v>
      </c>
      <c r="V64" s="2">
        <v>33339.977768999997</v>
      </c>
      <c r="W64" s="2">
        <f t="shared" si="9"/>
        <v>10.162025223991199</v>
      </c>
      <c r="X64" s="2">
        <f t="shared" si="10"/>
        <v>6.3143917495819855</v>
      </c>
      <c r="Y64" s="2">
        <f t="shared" si="11"/>
        <v>1.6817206130813747</v>
      </c>
      <c r="Z64" s="2">
        <f t="shared" si="12"/>
        <v>7.8662772060948818</v>
      </c>
      <c r="AA64" s="2">
        <f t="shared" si="13"/>
        <v>5.1912414604960162</v>
      </c>
      <c r="AB64" s="2" t="e">
        <f t="shared" si="14"/>
        <v>#DIV/0!</v>
      </c>
      <c r="AC64" s="2">
        <v>0</v>
      </c>
      <c r="AD64" s="2" t="e">
        <f t="shared" si="15"/>
        <v>#DIV/0!</v>
      </c>
      <c r="AE64" s="2">
        <v>28.4787</v>
      </c>
      <c r="AF64" s="2">
        <f t="shared" si="16"/>
        <v>3.3871866295264623</v>
      </c>
      <c r="AG64" s="2">
        <f t="shared" si="17"/>
        <v>0.12465466548403054</v>
      </c>
      <c r="AH64" s="2">
        <f t="shared" si="18"/>
        <v>1.4843406656448497</v>
      </c>
      <c r="AI64" s="2">
        <f t="shared" si="19"/>
        <v>69129561.299999997</v>
      </c>
      <c r="AJ64" s="2">
        <f t="shared" si="20"/>
        <v>1957532.76</v>
      </c>
      <c r="AK64" s="2">
        <f t="shared" si="21"/>
        <v>1.9575327600000001</v>
      </c>
      <c r="AL64" s="2" t="s">
        <v>478</v>
      </c>
      <c r="AM64" s="2" t="s">
        <v>479</v>
      </c>
      <c r="AN64" s="2" t="s">
        <v>480</v>
      </c>
      <c r="AO64" s="2" t="s">
        <v>481</v>
      </c>
      <c r="AP64" s="2" t="s">
        <v>482</v>
      </c>
      <c r="AQ64" s="2" t="s">
        <v>314</v>
      </c>
      <c r="AR64" s="2" t="s">
        <v>483</v>
      </c>
      <c r="AS64" s="2">
        <v>1</v>
      </c>
      <c r="AT64" s="2" t="s">
        <v>484</v>
      </c>
      <c r="AU64" s="2" t="s">
        <v>485</v>
      </c>
      <c r="AV64" s="2">
        <v>8</v>
      </c>
      <c r="AW64" s="5">
        <v>51</v>
      </c>
      <c r="AX64" s="5">
        <v>48</v>
      </c>
      <c r="AY64" s="5">
        <v>1</v>
      </c>
      <c r="AZ64" s="5">
        <v>4.4000000000000004</v>
      </c>
      <c r="BA64" s="5">
        <v>2.6</v>
      </c>
      <c r="BB64" s="5">
        <v>0.2</v>
      </c>
      <c r="BC64" s="5">
        <v>2.7</v>
      </c>
      <c r="BD64" s="2">
        <v>0</v>
      </c>
      <c r="BE64" s="5">
        <v>1.3</v>
      </c>
      <c r="BF64" s="5">
        <v>31.3</v>
      </c>
      <c r="BG64" s="5">
        <v>18.100000000000001</v>
      </c>
      <c r="BH64" s="5">
        <v>29.9</v>
      </c>
      <c r="BI64" s="2">
        <v>0</v>
      </c>
      <c r="BJ64" s="2">
        <v>0</v>
      </c>
      <c r="BK64" s="5">
        <v>2.7</v>
      </c>
      <c r="BL64" s="5">
        <v>6.4</v>
      </c>
      <c r="BM64" s="2">
        <v>0</v>
      </c>
      <c r="BN64" s="5">
        <v>0.2</v>
      </c>
      <c r="BO64" s="5">
        <v>6331</v>
      </c>
      <c r="BP64" s="5">
        <v>450</v>
      </c>
      <c r="BQ64" s="5">
        <v>89</v>
      </c>
      <c r="BR64" s="5">
        <v>6</v>
      </c>
      <c r="BS64" s="5">
        <v>0.18</v>
      </c>
      <c r="BT64" s="5">
        <v>0.01</v>
      </c>
      <c r="BU64" s="5">
        <v>9759</v>
      </c>
      <c r="BV64" s="5">
        <v>137</v>
      </c>
      <c r="BW64" s="5">
        <v>0.28000000000000003</v>
      </c>
      <c r="BX64" s="5">
        <v>34723</v>
      </c>
      <c r="BY64" s="5">
        <v>1629</v>
      </c>
      <c r="BZ64" s="5">
        <v>489</v>
      </c>
      <c r="CA64" s="5">
        <v>23</v>
      </c>
      <c r="CB64" s="5">
        <v>1.37</v>
      </c>
      <c r="CC64" s="5">
        <v>7.0000000000000007E-2</v>
      </c>
      <c r="CD64" s="5">
        <v>11</v>
      </c>
      <c r="CE64" s="5">
        <v>27</v>
      </c>
      <c r="CF64" s="5">
        <v>5</v>
      </c>
      <c r="CG64" s="5">
        <v>4</v>
      </c>
      <c r="CH64" s="5">
        <v>52</v>
      </c>
      <c r="CI64" s="5">
        <v>26</v>
      </c>
      <c r="CJ64" s="5">
        <v>51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5">
        <v>5</v>
      </c>
      <c r="CR64" s="5">
        <v>17</v>
      </c>
      <c r="CS64" s="5">
        <v>0.87551000000000001</v>
      </c>
      <c r="CT64" s="5">
        <v>0.89107000000000003</v>
      </c>
      <c r="CU64" s="2" t="s">
        <v>135</v>
      </c>
    </row>
    <row r="65" spans="1:99" s="2" customFormat="1" x14ac:dyDescent="0.25">
      <c r="A65" s="2" t="s">
        <v>486</v>
      </c>
      <c r="C65" s="2" t="s">
        <v>487</v>
      </c>
      <c r="D65" s="2">
        <v>1873</v>
      </c>
      <c r="E65" s="2">
        <f t="shared" si="24"/>
        <v>142</v>
      </c>
      <c r="F65" s="2">
        <v>0</v>
      </c>
      <c r="G65" s="2">
        <v>9</v>
      </c>
      <c r="H65" s="2">
        <v>220</v>
      </c>
      <c r="I65" s="2">
        <v>2210</v>
      </c>
      <c r="J65" s="2">
        <v>1515</v>
      </c>
      <c r="K65" s="2">
        <v>2210</v>
      </c>
      <c r="L65" s="2">
        <f t="shared" si="1"/>
        <v>96267379</v>
      </c>
      <c r="M65" s="2">
        <v>360</v>
      </c>
      <c r="N65" s="2">
        <f t="shared" si="2"/>
        <v>15681600</v>
      </c>
      <c r="O65" s="2">
        <f t="shared" si="3"/>
        <v>0.5625</v>
      </c>
      <c r="P65" s="2">
        <f t="shared" si="4"/>
        <v>1456869.6</v>
      </c>
      <c r="Q65" s="2">
        <f t="shared" si="5"/>
        <v>1.4568696000000001</v>
      </c>
      <c r="R65" s="2">
        <v>3.82</v>
      </c>
      <c r="S65" s="2">
        <f t="shared" si="6"/>
        <v>9.8937617999999983</v>
      </c>
      <c r="T65" s="2">
        <f t="shared" si="7"/>
        <v>2444.7999999999997</v>
      </c>
      <c r="U65" s="2">
        <f t="shared" si="8"/>
        <v>106501600</v>
      </c>
      <c r="V65" s="2">
        <v>33409.540621</v>
      </c>
      <c r="W65" s="2">
        <f t="shared" si="9"/>
        <v>10.183227981280799</v>
      </c>
      <c r="X65" s="2">
        <f t="shared" si="10"/>
        <v>6.3275665363736744</v>
      </c>
      <c r="Y65" s="2">
        <f t="shared" si="11"/>
        <v>2.3799619699933672</v>
      </c>
      <c r="Z65" s="2">
        <f t="shared" si="12"/>
        <v>6.1388747959391896</v>
      </c>
      <c r="AA65" s="2">
        <f t="shared" si="13"/>
        <v>5.4493000518112327</v>
      </c>
      <c r="AB65" s="2" t="e">
        <f t="shared" si="14"/>
        <v>#DIV/0!</v>
      </c>
      <c r="AC65" s="2">
        <v>0</v>
      </c>
      <c r="AD65" s="2" t="e">
        <f t="shared" si="15"/>
        <v>#DIV/0!</v>
      </c>
      <c r="AE65" s="2" t="s">
        <v>134</v>
      </c>
      <c r="AF65" s="2">
        <f t="shared" si="16"/>
        <v>6.7911111111111104</v>
      </c>
      <c r="AG65" s="2">
        <f t="shared" si="17"/>
        <v>0.13738491154530369</v>
      </c>
      <c r="AH65" s="2">
        <f t="shared" si="18"/>
        <v>0.77960737021265125</v>
      </c>
      <c r="AI65" s="2">
        <f t="shared" si="19"/>
        <v>65993248.5</v>
      </c>
      <c r="AJ65" s="2">
        <f t="shared" si="20"/>
        <v>1868722.2</v>
      </c>
      <c r="AK65" s="2">
        <f t="shared" si="21"/>
        <v>1.8687221999999999</v>
      </c>
      <c r="AL65" s="2" t="s">
        <v>488</v>
      </c>
      <c r="AM65" s="2" t="s">
        <v>489</v>
      </c>
      <c r="AN65" s="2" t="s">
        <v>490</v>
      </c>
      <c r="AO65" s="2" t="s">
        <v>491</v>
      </c>
      <c r="AP65" s="2" t="s">
        <v>134</v>
      </c>
      <c r="AQ65" s="2" t="s">
        <v>134</v>
      </c>
      <c r="AR65" s="2" t="s">
        <v>134</v>
      </c>
      <c r="AS65" s="2">
        <v>0</v>
      </c>
      <c r="AT65" s="2" t="s">
        <v>134</v>
      </c>
      <c r="AU65" s="2" t="s">
        <v>134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 t="s">
        <v>135</v>
      </c>
    </row>
    <row r="66" spans="1:99" s="2" customFormat="1" x14ac:dyDescent="0.25">
      <c r="A66" s="2" t="s">
        <v>492</v>
      </c>
      <c r="C66" s="2" t="s">
        <v>493</v>
      </c>
      <c r="D66" s="2">
        <v>1958</v>
      </c>
      <c r="E66" s="2">
        <f t="shared" si="24"/>
        <v>57</v>
      </c>
      <c r="F66" s="2">
        <v>0</v>
      </c>
      <c r="G66" s="2">
        <v>15</v>
      </c>
      <c r="H66" s="2">
        <v>5780</v>
      </c>
      <c r="I66" s="2">
        <v>6410</v>
      </c>
      <c r="J66" s="2">
        <v>765</v>
      </c>
      <c r="K66" s="2">
        <v>6410</v>
      </c>
      <c r="L66" s="2">
        <f t="shared" si="1"/>
        <v>279218959</v>
      </c>
      <c r="M66" s="2">
        <v>360</v>
      </c>
      <c r="N66" s="2">
        <f t="shared" si="2"/>
        <v>15681600</v>
      </c>
      <c r="O66" s="2">
        <f t="shared" si="3"/>
        <v>0.5625</v>
      </c>
      <c r="P66" s="2">
        <f t="shared" si="4"/>
        <v>1456869.6</v>
      </c>
      <c r="Q66" s="2">
        <f t="shared" si="5"/>
        <v>1.4568696000000001</v>
      </c>
      <c r="R66" s="2">
        <v>29</v>
      </c>
      <c r="S66" s="2">
        <f t="shared" si="6"/>
        <v>75.109709999999993</v>
      </c>
      <c r="T66" s="2">
        <f t="shared" si="7"/>
        <v>18560</v>
      </c>
      <c r="U66" s="2">
        <f t="shared" si="8"/>
        <v>808520000</v>
      </c>
      <c r="V66" s="2">
        <v>50330.112434000002</v>
      </c>
      <c r="W66" s="2">
        <f t="shared" si="9"/>
        <v>15.340618269883199</v>
      </c>
      <c r="X66" s="2">
        <f t="shared" si="10"/>
        <v>9.5322213143249961</v>
      </c>
      <c r="Y66" s="2">
        <f t="shared" si="11"/>
        <v>3.5853157903978685</v>
      </c>
      <c r="Z66" s="2">
        <f t="shared" si="12"/>
        <v>17.80551467962453</v>
      </c>
      <c r="AA66" s="2">
        <f t="shared" si="13"/>
        <v>16.25733354219371</v>
      </c>
      <c r="AB66" s="2" t="e">
        <f t="shared" si="14"/>
        <v>#DIV/0!</v>
      </c>
      <c r="AC66" s="2">
        <v>0</v>
      </c>
      <c r="AD66" s="2" t="e">
        <f t="shared" si="15"/>
        <v>#DIV/0!</v>
      </c>
      <c r="AE66" s="2" t="s">
        <v>134</v>
      </c>
      <c r="AF66" s="2">
        <f t="shared" si="16"/>
        <v>51.555555555555557</v>
      </c>
      <c r="AG66" s="2">
        <f t="shared" si="17"/>
        <v>0.398478408599727</v>
      </c>
      <c r="AH66" s="2">
        <f t="shared" si="18"/>
        <v>1.5439283214015249</v>
      </c>
      <c r="AI66" s="2">
        <f t="shared" si="19"/>
        <v>33323323.5</v>
      </c>
      <c r="AJ66" s="2">
        <f t="shared" si="20"/>
        <v>943612.20000000007</v>
      </c>
      <c r="AK66" s="2">
        <f t="shared" si="21"/>
        <v>0.94361220000000012</v>
      </c>
      <c r="AL66" s="2" t="s">
        <v>494</v>
      </c>
      <c r="AM66" s="2" t="s">
        <v>495</v>
      </c>
      <c r="AN66" s="2" t="s">
        <v>496</v>
      </c>
      <c r="AO66" s="2" t="s">
        <v>497</v>
      </c>
      <c r="AP66" s="2" t="s">
        <v>134</v>
      </c>
      <c r="AQ66" s="2" t="s">
        <v>134</v>
      </c>
      <c r="AR66" s="2" t="s">
        <v>134</v>
      </c>
      <c r="AS66" s="2">
        <v>0</v>
      </c>
      <c r="AT66" s="2" t="s">
        <v>134</v>
      </c>
      <c r="AU66" s="2" t="s">
        <v>134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 t="s">
        <v>135</v>
      </c>
    </row>
    <row r="67" spans="1:99" s="2" customFormat="1" x14ac:dyDescent="0.25">
      <c r="A67" s="2" t="s">
        <v>328</v>
      </c>
      <c r="C67" s="2" t="s">
        <v>498</v>
      </c>
      <c r="D67" s="2">
        <v>1850</v>
      </c>
      <c r="E67" s="2">
        <f t="shared" si="24"/>
        <v>165</v>
      </c>
      <c r="F67" s="2">
        <v>0</v>
      </c>
      <c r="G67" s="2">
        <v>11</v>
      </c>
      <c r="H67" s="2">
        <v>962</v>
      </c>
      <c r="I67" s="2">
        <v>3000</v>
      </c>
      <c r="J67" s="2">
        <v>1225</v>
      </c>
      <c r="K67" s="2">
        <v>3000</v>
      </c>
      <c r="L67" s="2">
        <f t="shared" ref="L67:L86" si="25">K67*43559.9</f>
        <v>130679700</v>
      </c>
      <c r="M67" s="2">
        <v>606</v>
      </c>
      <c r="N67" s="2">
        <f t="shared" ref="N67:N86" si="26">M67*43560</f>
        <v>26397360</v>
      </c>
      <c r="O67" s="2">
        <f t="shared" ref="O67:O86" si="27">M67*0.0015625</f>
        <v>0.94687500000000002</v>
      </c>
      <c r="P67" s="2">
        <f t="shared" ref="P67:P86" si="28">M67*4046.86</f>
        <v>2452397.16</v>
      </c>
      <c r="Q67" s="2">
        <f t="shared" ref="Q67:Q86" si="29">M67*0.00404686</f>
        <v>2.4523971600000003</v>
      </c>
      <c r="R67" s="2">
        <v>11.3</v>
      </c>
      <c r="S67" s="2">
        <f t="shared" ref="S67:S86" si="30">R67*2.58999</f>
        <v>29.266887000000001</v>
      </c>
      <c r="T67" s="2">
        <f t="shared" ref="T67:T86" si="31">R67*640</f>
        <v>7232</v>
      </c>
      <c r="U67" s="2">
        <f t="shared" ref="U67:U86" si="32">R67*27880000</f>
        <v>315044000</v>
      </c>
      <c r="V67" s="2">
        <v>30421.517091999998</v>
      </c>
      <c r="W67" s="2">
        <f t="shared" ref="W67:W86" si="33">V67*0.0003048</f>
        <v>9.2724784096415984</v>
      </c>
      <c r="X67" s="2">
        <f t="shared" ref="X67:X86" si="34">V67*0.000189394</f>
        <v>5.761652808122248</v>
      </c>
      <c r="Y67" s="2">
        <f t="shared" ref="Y67:Y86" si="35">X67/(2*(SQRT(3.1416*O67)))</f>
        <v>1.6703032250666736</v>
      </c>
      <c r="Z67" s="2">
        <f t="shared" ref="Z67:Z86" si="36">L67/N67</f>
        <v>4.9504836847321094</v>
      </c>
      <c r="AA67" s="2">
        <f t="shared" ref="AA67:AA86" si="37">W67/AK67</f>
        <v>6.1365973751659313</v>
      </c>
      <c r="AB67" s="2" t="e">
        <f t="shared" ref="AB67:AB86" si="38">3*Z67/AC67</f>
        <v>#DIV/0!</v>
      </c>
      <c r="AC67" s="2">
        <v>0</v>
      </c>
      <c r="AD67" s="2" t="e">
        <f t="shared" ref="AD67:AD86" si="39">Z67/AC67</f>
        <v>#DIV/0!</v>
      </c>
      <c r="AE67" s="2" t="s">
        <v>134</v>
      </c>
      <c r="AF67" s="2">
        <f t="shared" ref="AF67:AF86" si="40">T67/M67</f>
        <v>11.933993399339935</v>
      </c>
      <c r="AG67" s="2">
        <f t="shared" ref="AG67:AG86" si="41">50*Z67*SQRT(3.1416)*(SQRT(N67))^-1</f>
        <v>8.5391144487079726E-2</v>
      </c>
      <c r="AH67" s="2">
        <f t="shared" ref="AH67:AH86" si="42">P67/AJ67</f>
        <v>1.6230152619467868</v>
      </c>
      <c r="AI67" s="2">
        <f t="shared" ref="AI67:AI86" si="43">J67*43559.9</f>
        <v>53360877.5</v>
      </c>
      <c r="AJ67" s="2">
        <f t="shared" ref="AJ67:AJ86" si="44">J67*1233.48</f>
        <v>1511013</v>
      </c>
      <c r="AK67" s="2">
        <f t="shared" ref="AK67:AK86" si="45">AJ67/10^6</f>
        <v>1.5110129999999999</v>
      </c>
      <c r="AL67" s="2" t="s">
        <v>499</v>
      </c>
      <c r="AM67" s="2" t="s">
        <v>500</v>
      </c>
      <c r="AN67" s="2" t="s">
        <v>332</v>
      </c>
      <c r="AO67" s="2" t="s">
        <v>501</v>
      </c>
      <c r="AP67" s="2" t="s">
        <v>134</v>
      </c>
      <c r="AQ67" s="2" t="s">
        <v>134</v>
      </c>
      <c r="AR67" s="2" t="s">
        <v>134</v>
      </c>
      <c r="AS67" s="2">
        <v>0</v>
      </c>
      <c r="AT67" s="2" t="s">
        <v>134</v>
      </c>
      <c r="AU67" s="2" t="s">
        <v>134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 t="s">
        <v>135</v>
      </c>
    </row>
    <row r="68" spans="1:99" s="2" customFormat="1" x14ac:dyDescent="0.25">
      <c r="A68" s="2" t="s">
        <v>502</v>
      </c>
      <c r="C68" s="2" t="s">
        <v>503</v>
      </c>
      <c r="D68" s="2">
        <v>1910</v>
      </c>
      <c r="E68" s="2">
        <f t="shared" si="24"/>
        <v>105</v>
      </c>
      <c r="F68" s="2">
        <v>0</v>
      </c>
      <c r="G68" s="2">
        <v>12.5</v>
      </c>
      <c r="H68" s="2">
        <v>498</v>
      </c>
      <c r="I68" s="2">
        <v>1810</v>
      </c>
      <c r="J68" s="2">
        <v>1200</v>
      </c>
      <c r="K68" s="2">
        <v>1810</v>
      </c>
      <c r="L68" s="2">
        <f t="shared" si="25"/>
        <v>78843419</v>
      </c>
      <c r="M68" s="2">
        <v>400</v>
      </c>
      <c r="N68" s="2">
        <f t="shared" si="26"/>
        <v>17424000</v>
      </c>
      <c r="O68" s="2">
        <f t="shared" si="27"/>
        <v>0.625</v>
      </c>
      <c r="P68" s="2">
        <f t="shared" si="28"/>
        <v>1618744</v>
      </c>
      <c r="Q68" s="2">
        <f t="shared" si="29"/>
        <v>1.6187440000000002</v>
      </c>
      <c r="R68" s="2">
        <v>5.68</v>
      </c>
      <c r="S68" s="2">
        <f t="shared" si="30"/>
        <v>14.711143199999999</v>
      </c>
      <c r="T68" s="2">
        <f t="shared" si="31"/>
        <v>3635.2</v>
      </c>
      <c r="U68" s="2">
        <f t="shared" si="32"/>
        <v>158358400</v>
      </c>
      <c r="V68" s="2">
        <v>21975.192204999999</v>
      </c>
      <c r="W68" s="2">
        <f t="shared" si="33"/>
        <v>6.6980385840839993</v>
      </c>
      <c r="X68" s="2">
        <f t="shared" si="34"/>
        <v>4.1619695524737699</v>
      </c>
      <c r="Y68" s="2">
        <f t="shared" si="35"/>
        <v>1.4850923134574971</v>
      </c>
      <c r="Z68" s="2">
        <f t="shared" si="36"/>
        <v>4.5249896120293851</v>
      </c>
      <c r="AA68" s="2">
        <f t="shared" si="37"/>
        <v>4.5251636184372668</v>
      </c>
      <c r="AB68" s="2" t="e">
        <f t="shared" si="38"/>
        <v>#DIV/0!</v>
      </c>
      <c r="AC68" s="2">
        <v>0</v>
      </c>
      <c r="AD68" s="2" t="e">
        <f t="shared" si="39"/>
        <v>#DIV/0!</v>
      </c>
      <c r="AE68" s="2" t="s">
        <v>134</v>
      </c>
      <c r="AF68" s="2">
        <f t="shared" si="40"/>
        <v>9.0879999999999992</v>
      </c>
      <c r="AG68" s="2">
        <f t="shared" si="41"/>
        <v>9.6070290469733505E-2</v>
      </c>
      <c r="AH68" s="2">
        <f t="shared" si="42"/>
        <v>1.0936158943260801</v>
      </c>
      <c r="AI68" s="2">
        <f t="shared" si="43"/>
        <v>52271880</v>
      </c>
      <c r="AJ68" s="2">
        <f t="shared" si="44"/>
        <v>1480176</v>
      </c>
      <c r="AK68" s="2">
        <f t="shared" si="45"/>
        <v>1.4801759999999999</v>
      </c>
      <c r="AL68" s="2" t="s">
        <v>504</v>
      </c>
      <c r="AM68" s="2" t="s">
        <v>505</v>
      </c>
      <c r="AN68" s="2" t="s">
        <v>506</v>
      </c>
      <c r="AO68" s="2" t="s">
        <v>507</v>
      </c>
      <c r="AP68" s="2" t="s">
        <v>134</v>
      </c>
      <c r="AQ68" s="2" t="s">
        <v>134</v>
      </c>
      <c r="AR68" s="2" t="s">
        <v>134</v>
      </c>
      <c r="AS68" s="2">
        <v>0</v>
      </c>
      <c r="AT68" s="2" t="s">
        <v>134</v>
      </c>
      <c r="AU68" s="2" t="s">
        <v>134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 t="s">
        <v>135</v>
      </c>
    </row>
    <row r="69" spans="1:99" s="2" customFormat="1" x14ac:dyDescent="0.25">
      <c r="A69" s="2" t="s">
        <v>508</v>
      </c>
      <c r="C69" s="2" t="s">
        <v>509</v>
      </c>
      <c r="D69" s="2">
        <v>1923</v>
      </c>
      <c r="E69" s="2">
        <f t="shared" si="24"/>
        <v>92</v>
      </c>
      <c r="F69" s="2">
        <v>0</v>
      </c>
      <c r="G69" s="2">
        <v>19</v>
      </c>
      <c r="H69" s="2">
        <v>1048</v>
      </c>
      <c r="I69" s="2">
        <v>3432</v>
      </c>
      <c r="J69" s="2">
        <v>2190</v>
      </c>
      <c r="K69" s="2">
        <v>3432</v>
      </c>
      <c r="L69" s="2">
        <f t="shared" si="25"/>
        <v>149497576.80000001</v>
      </c>
      <c r="M69" s="2">
        <v>288</v>
      </c>
      <c r="N69" s="2">
        <f t="shared" si="26"/>
        <v>12545280</v>
      </c>
      <c r="O69" s="2">
        <f t="shared" si="27"/>
        <v>0.45</v>
      </c>
      <c r="P69" s="2">
        <f t="shared" si="28"/>
        <v>1165495.68</v>
      </c>
      <c r="Q69" s="2">
        <f t="shared" si="29"/>
        <v>1.16549568</v>
      </c>
      <c r="R69" s="2">
        <v>3.84</v>
      </c>
      <c r="S69" s="2">
        <f t="shared" si="30"/>
        <v>9.9455615999999996</v>
      </c>
      <c r="T69" s="2">
        <f t="shared" si="31"/>
        <v>2457.6</v>
      </c>
      <c r="U69" s="2">
        <f t="shared" si="32"/>
        <v>107059200</v>
      </c>
      <c r="V69" s="2">
        <v>25918.211551</v>
      </c>
      <c r="W69" s="2">
        <f t="shared" si="33"/>
        <v>7.8998708807447997</v>
      </c>
      <c r="X69" s="2">
        <f t="shared" si="34"/>
        <v>4.9087537584900947</v>
      </c>
      <c r="Y69" s="2">
        <f t="shared" si="35"/>
        <v>2.0642369615652765</v>
      </c>
      <c r="Z69" s="2">
        <f t="shared" si="36"/>
        <v>11.91663930976431</v>
      </c>
      <c r="AA69" s="2">
        <f t="shared" si="37"/>
        <v>2.9244470745444113</v>
      </c>
      <c r="AB69" s="2" t="e">
        <f t="shared" si="38"/>
        <v>#DIV/0!</v>
      </c>
      <c r="AC69" s="2">
        <v>0</v>
      </c>
      <c r="AD69" s="2" t="e">
        <f t="shared" si="39"/>
        <v>#DIV/0!</v>
      </c>
      <c r="AE69" s="2" t="s">
        <v>134</v>
      </c>
      <c r="AF69" s="2">
        <f t="shared" si="40"/>
        <v>8.5333333333333332</v>
      </c>
      <c r="AG69" s="2">
        <f t="shared" si="41"/>
        <v>0.29816664831873901</v>
      </c>
      <c r="AH69" s="2">
        <f t="shared" si="42"/>
        <v>0.43145394187111102</v>
      </c>
      <c r="AI69" s="2">
        <f t="shared" si="43"/>
        <v>95396181</v>
      </c>
      <c r="AJ69" s="2">
        <f t="shared" si="44"/>
        <v>2701321.2</v>
      </c>
      <c r="AK69" s="2">
        <f t="shared" si="45"/>
        <v>2.7013212000000002</v>
      </c>
      <c r="AL69" s="2" t="s">
        <v>510</v>
      </c>
      <c r="AM69" s="2" t="s">
        <v>134</v>
      </c>
      <c r="AN69" s="2" t="s">
        <v>511</v>
      </c>
      <c r="AO69" s="2" t="s">
        <v>512</v>
      </c>
      <c r="AP69" s="2" t="s">
        <v>134</v>
      </c>
      <c r="AQ69" s="2" t="s">
        <v>134</v>
      </c>
      <c r="AR69" s="2" t="s">
        <v>134</v>
      </c>
      <c r="AS69" s="2">
        <v>0</v>
      </c>
      <c r="AT69" s="2" t="s">
        <v>134</v>
      </c>
      <c r="AU69" s="2" t="s">
        <v>134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 t="s">
        <v>135</v>
      </c>
    </row>
    <row r="70" spans="1:99" s="2" customFormat="1" x14ac:dyDescent="0.25">
      <c r="A70" s="2" t="s">
        <v>513</v>
      </c>
      <c r="C70" s="2" t="s">
        <v>514</v>
      </c>
      <c r="D70" s="2">
        <v>1955</v>
      </c>
      <c r="E70" s="2">
        <f t="shared" si="24"/>
        <v>60</v>
      </c>
      <c r="F70" s="2">
        <v>0</v>
      </c>
      <c r="G70" s="2">
        <v>7.75</v>
      </c>
      <c r="H70" s="2">
        <v>3360</v>
      </c>
      <c r="I70" s="2">
        <v>8400</v>
      </c>
      <c r="J70" s="2">
        <v>7000</v>
      </c>
      <c r="K70" s="2">
        <v>8400</v>
      </c>
      <c r="L70" s="2">
        <f t="shared" si="25"/>
        <v>365903160</v>
      </c>
      <c r="M70" s="2">
        <v>346</v>
      </c>
      <c r="N70" s="2">
        <f t="shared" si="26"/>
        <v>15071760</v>
      </c>
      <c r="O70" s="2">
        <f t="shared" si="27"/>
        <v>0.54062500000000002</v>
      </c>
      <c r="P70" s="2">
        <f t="shared" si="28"/>
        <v>1400213.56</v>
      </c>
      <c r="Q70" s="2">
        <f t="shared" si="29"/>
        <v>1.4002135600000001</v>
      </c>
      <c r="R70" s="2">
        <v>7.8</v>
      </c>
      <c r="S70" s="2">
        <f t="shared" si="30"/>
        <v>20.201921999999996</v>
      </c>
      <c r="T70" s="2">
        <f t="shared" si="31"/>
        <v>4992</v>
      </c>
      <c r="U70" s="2">
        <f t="shared" si="32"/>
        <v>217464000</v>
      </c>
      <c r="V70" s="2">
        <v>19362.975654999998</v>
      </c>
      <c r="W70" s="2">
        <f t="shared" si="33"/>
        <v>5.9018349796439988</v>
      </c>
      <c r="X70" s="2">
        <f t="shared" si="34"/>
        <v>3.6672314112030699</v>
      </c>
      <c r="Y70" s="2">
        <f t="shared" si="35"/>
        <v>1.4069699233360546</v>
      </c>
      <c r="Z70" s="2">
        <f t="shared" si="36"/>
        <v>24.277400914027293</v>
      </c>
      <c r="AA70" s="2">
        <f t="shared" si="37"/>
        <v>0.68352894477923087</v>
      </c>
      <c r="AB70" s="2" t="e">
        <f t="shared" si="38"/>
        <v>#DIV/0!</v>
      </c>
      <c r="AC70" s="2">
        <v>0</v>
      </c>
      <c r="AD70" s="2" t="e">
        <f t="shared" si="39"/>
        <v>#DIV/0!</v>
      </c>
      <c r="AE70" s="2" t="s">
        <v>134</v>
      </c>
      <c r="AF70" s="2">
        <f t="shared" si="40"/>
        <v>14.427745664739884</v>
      </c>
      <c r="AG70" s="2">
        <f t="shared" si="41"/>
        <v>0.55419889279643653</v>
      </c>
      <c r="AH70" s="2">
        <f t="shared" si="42"/>
        <v>0.16216761404435304</v>
      </c>
      <c r="AI70" s="2">
        <f t="shared" si="43"/>
        <v>304919300</v>
      </c>
      <c r="AJ70" s="2">
        <f t="shared" si="44"/>
        <v>8634360</v>
      </c>
      <c r="AK70" s="2">
        <f t="shared" si="45"/>
        <v>8.6343599999999991</v>
      </c>
      <c r="AL70" s="2" t="s">
        <v>515</v>
      </c>
      <c r="AM70" s="2" t="s">
        <v>516</v>
      </c>
      <c r="AN70" s="2" t="s">
        <v>517</v>
      </c>
      <c r="AO70" s="2" t="s">
        <v>518</v>
      </c>
      <c r="AP70" s="2" t="s">
        <v>134</v>
      </c>
      <c r="AQ70" s="2" t="s">
        <v>134</v>
      </c>
      <c r="AR70" s="2" t="s">
        <v>134</v>
      </c>
      <c r="AS70" s="2">
        <v>0</v>
      </c>
      <c r="AT70" s="2" t="s">
        <v>134</v>
      </c>
      <c r="AU70" s="2" t="s">
        <v>134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 t="s">
        <v>135</v>
      </c>
    </row>
    <row r="71" spans="1:99" s="2" customFormat="1" x14ac:dyDescent="0.25">
      <c r="A71" s="2" t="s">
        <v>519</v>
      </c>
      <c r="C71" s="2" t="s">
        <v>520</v>
      </c>
      <c r="D71" s="2">
        <v>1915</v>
      </c>
      <c r="E71" s="2">
        <f t="shared" si="24"/>
        <v>100</v>
      </c>
      <c r="F71" s="2">
        <v>0</v>
      </c>
      <c r="G71" s="2">
        <v>9</v>
      </c>
      <c r="H71" s="2">
        <v>0</v>
      </c>
      <c r="I71" s="2">
        <v>3450</v>
      </c>
      <c r="J71" s="2">
        <v>3180</v>
      </c>
      <c r="K71" s="2">
        <v>3450</v>
      </c>
      <c r="L71" s="2">
        <f t="shared" si="25"/>
        <v>150281655</v>
      </c>
      <c r="M71" s="2">
        <v>265</v>
      </c>
      <c r="N71" s="2">
        <f t="shared" si="26"/>
        <v>11543400</v>
      </c>
      <c r="O71" s="2">
        <f t="shared" si="27"/>
        <v>0.4140625</v>
      </c>
      <c r="P71" s="2">
        <f t="shared" si="28"/>
        <v>1072417.9000000001</v>
      </c>
      <c r="Q71" s="2">
        <f t="shared" si="29"/>
        <v>1.0724179</v>
      </c>
      <c r="R71" s="2">
        <v>4</v>
      </c>
      <c r="S71" s="2">
        <f t="shared" si="30"/>
        <v>10.359959999999999</v>
      </c>
      <c r="T71" s="2">
        <f t="shared" si="31"/>
        <v>2560</v>
      </c>
      <c r="U71" s="2">
        <f t="shared" si="32"/>
        <v>111520000</v>
      </c>
      <c r="V71" s="2">
        <v>24920.704747</v>
      </c>
      <c r="W71" s="2">
        <f t="shared" si="33"/>
        <v>7.5958308068855995</v>
      </c>
      <c r="X71" s="2">
        <f t="shared" si="34"/>
        <v>4.7198319548533183</v>
      </c>
      <c r="Y71" s="2">
        <f t="shared" si="35"/>
        <v>2.0691317579039188</v>
      </c>
      <c r="Z71" s="2">
        <f t="shared" si="36"/>
        <v>13.018838037320027</v>
      </c>
      <c r="AA71" s="2">
        <f t="shared" si="37"/>
        <v>1.9364935304189221</v>
      </c>
      <c r="AB71" s="2" t="e">
        <f t="shared" si="38"/>
        <v>#DIV/0!</v>
      </c>
      <c r="AC71" s="2">
        <v>0</v>
      </c>
      <c r="AD71" s="2" t="e">
        <f t="shared" si="39"/>
        <v>#DIV/0!</v>
      </c>
      <c r="AE71" s="2" t="s">
        <v>134</v>
      </c>
      <c r="AF71" s="2">
        <f t="shared" si="40"/>
        <v>9.6603773584905657</v>
      </c>
      <c r="AG71" s="2">
        <f t="shared" si="41"/>
        <v>0.3395867996479085</v>
      </c>
      <c r="AH71" s="2">
        <f t="shared" si="42"/>
        <v>0.27340397358152008</v>
      </c>
      <c r="AI71" s="2">
        <f t="shared" si="43"/>
        <v>138520482</v>
      </c>
      <c r="AJ71" s="2">
        <f t="shared" si="44"/>
        <v>3922466.4</v>
      </c>
      <c r="AK71" s="2">
        <f t="shared" si="45"/>
        <v>3.9224663999999998</v>
      </c>
      <c r="AL71" s="2" t="s">
        <v>521</v>
      </c>
      <c r="AM71" s="2" t="s">
        <v>522</v>
      </c>
      <c r="AN71" s="2" t="s">
        <v>523</v>
      </c>
      <c r="AO71" s="2" t="s">
        <v>524</v>
      </c>
      <c r="AP71" s="2" t="s">
        <v>134</v>
      </c>
      <c r="AQ71" s="2" t="s">
        <v>134</v>
      </c>
      <c r="AR71" s="2" t="s">
        <v>134</v>
      </c>
      <c r="AS71" s="2">
        <v>0</v>
      </c>
      <c r="AT71" s="2" t="s">
        <v>134</v>
      </c>
      <c r="AU71" s="2" t="s">
        <v>134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 t="s">
        <v>135</v>
      </c>
    </row>
    <row r="72" spans="1:99" s="2" customFormat="1" x14ac:dyDescent="0.25">
      <c r="A72" s="2" t="s">
        <v>525</v>
      </c>
      <c r="C72" s="2" t="s">
        <v>526</v>
      </c>
      <c r="D72" s="2">
        <v>1873</v>
      </c>
      <c r="E72" s="2">
        <f t="shared" si="24"/>
        <v>142</v>
      </c>
      <c r="F72" s="2">
        <v>0</v>
      </c>
      <c r="G72" s="2">
        <v>14</v>
      </c>
      <c r="H72" s="2">
        <v>6210</v>
      </c>
      <c r="I72" s="2">
        <v>2650</v>
      </c>
      <c r="J72" s="2">
        <v>1100</v>
      </c>
      <c r="K72" s="2">
        <v>2650</v>
      </c>
      <c r="L72" s="2">
        <f t="shared" si="25"/>
        <v>115433735</v>
      </c>
      <c r="M72" s="2">
        <v>612</v>
      </c>
      <c r="N72" s="2">
        <f t="shared" si="26"/>
        <v>26658720</v>
      </c>
      <c r="O72" s="2">
        <f t="shared" si="27"/>
        <v>0.95625000000000004</v>
      </c>
      <c r="P72" s="2">
        <f t="shared" si="28"/>
        <v>2476678.3200000003</v>
      </c>
      <c r="Q72" s="2">
        <f t="shared" si="29"/>
        <v>2.47667832</v>
      </c>
      <c r="R72" s="2">
        <v>19</v>
      </c>
      <c r="S72" s="2">
        <f t="shared" si="30"/>
        <v>49.209809999999997</v>
      </c>
      <c r="T72" s="2">
        <f t="shared" si="31"/>
        <v>12160</v>
      </c>
      <c r="U72" s="2">
        <f t="shared" si="32"/>
        <v>529720000</v>
      </c>
      <c r="V72" s="2">
        <v>28061.033809</v>
      </c>
      <c r="W72" s="2">
        <f t="shared" si="33"/>
        <v>8.5530031049831994</v>
      </c>
      <c r="X72" s="2">
        <f t="shared" si="34"/>
        <v>5.314591437221746</v>
      </c>
      <c r="Y72" s="2">
        <f t="shared" si="35"/>
        <v>1.5331290739291961</v>
      </c>
      <c r="Z72" s="2">
        <f t="shared" si="36"/>
        <v>4.3300554190148661</v>
      </c>
      <c r="AA72" s="2">
        <f t="shared" si="37"/>
        <v>6.3036752668600586</v>
      </c>
      <c r="AB72" s="2" t="e">
        <f t="shared" si="38"/>
        <v>#DIV/0!</v>
      </c>
      <c r="AC72" s="2">
        <v>0</v>
      </c>
      <c r="AD72" s="2" t="e">
        <f t="shared" si="39"/>
        <v>#DIV/0!</v>
      </c>
      <c r="AE72" s="2" t="s">
        <v>134</v>
      </c>
      <c r="AF72" s="2">
        <f t="shared" si="40"/>
        <v>19.869281045751634</v>
      </c>
      <c r="AG72" s="2">
        <f t="shared" si="41"/>
        <v>7.4322319789865088E-2</v>
      </c>
      <c r="AH72" s="2">
        <f t="shared" si="42"/>
        <v>1.8253443472569848</v>
      </c>
      <c r="AI72" s="2">
        <f t="shared" si="43"/>
        <v>47915890</v>
      </c>
      <c r="AJ72" s="2">
        <f t="shared" si="44"/>
        <v>1356828</v>
      </c>
      <c r="AK72" s="2">
        <f t="shared" si="45"/>
        <v>1.3568279999999999</v>
      </c>
      <c r="AL72" s="2" t="s">
        <v>527</v>
      </c>
      <c r="AM72" s="2" t="s">
        <v>528</v>
      </c>
      <c r="AN72" s="2" t="s">
        <v>529</v>
      </c>
      <c r="AO72" s="2" t="s">
        <v>530</v>
      </c>
      <c r="AP72" s="2" t="s">
        <v>134</v>
      </c>
      <c r="AQ72" s="2" t="s">
        <v>134</v>
      </c>
      <c r="AR72" s="2" t="s">
        <v>134</v>
      </c>
      <c r="AS72" s="2">
        <v>0</v>
      </c>
      <c r="AT72" s="2" t="s">
        <v>134</v>
      </c>
      <c r="AU72" s="2" t="s">
        <v>134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 t="s">
        <v>135</v>
      </c>
    </row>
    <row r="73" spans="1:99" s="2" customFormat="1" x14ac:dyDescent="0.25">
      <c r="A73" s="2" t="s">
        <v>531</v>
      </c>
      <c r="B73" s="2" t="s">
        <v>532</v>
      </c>
      <c r="C73" s="2" t="s">
        <v>533</v>
      </c>
      <c r="D73" s="2">
        <v>1957</v>
      </c>
      <c r="E73" s="2">
        <f t="shared" si="24"/>
        <v>58</v>
      </c>
      <c r="F73" s="2">
        <v>0</v>
      </c>
      <c r="G73" s="2">
        <v>149</v>
      </c>
      <c r="H73" s="2">
        <v>211300</v>
      </c>
      <c r="I73" s="2">
        <v>223722</v>
      </c>
      <c r="J73" s="2">
        <v>223722</v>
      </c>
      <c r="K73" s="2">
        <v>223722</v>
      </c>
      <c r="L73" s="2">
        <f t="shared" si="25"/>
        <v>9745307947.8000011</v>
      </c>
      <c r="M73" s="2">
        <v>3490</v>
      </c>
      <c r="N73" s="2">
        <f t="shared" si="26"/>
        <v>152024400</v>
      </c>
      <c r="O73" s="2">
        <f t="shared" si="27"/>
        <v>5.453125</v>
      </c>
      <c r="P73" s="2">
        <f t="shared" si="28"/>
        <v>14123541.4</v>
      </c>
      <c r="Q73" s="2">
        <f t="shared" si="29"/>
        <v>14.123541400000001</v>
      </c>
      <c r="R73" s="2">
        <v>1600</v>
      </c>
      <c r="S73" s="2">
        <f t="shared" si="30"/>
        <v>4143.9839999999995</v>
      </c>
      <c r="T73" s="2">
        <f t="shared" si="31"/>
        <v>1024000</v>
      </c>
      <c r="U73" s="2">
        <f t="shared" si="32"/>
        <v>44608000000</v>
      </c>
      <c r="V73" s="2">
        <v>141734.89214000001</v>
      </c>
      <c r="W73" s="2">
        <f t="shared" si="33"/>
        <v>43.200795124271998</v>
      </c>
      <c r="X73" s="2">
        <f t="shared" si="34"/>
        <v>26.843738161963163</v>
      </c>
      <c r="Y73" s="2">
        <f t="shared" si="35"/>
        <v>3.2427601525011003</v>
      </c>
      <c r="Z73" s="2">
        <f t="shared" si="36"/>
        <v>64.103577766463815</v>
      </c>
      <c r="AA73" s="2">
        <f t="shared" si="37"/>
        <v>0.15654922969051538</v>
      </c>
      <c r="AB73" s="2" t="e">
        <f t="shared" si="38"/>
        <v>#DIV/0!</v>
      </c>
      <c r="AC73" s="2">
        <v>0</v>
      </c>
      <c r="AD73" s="2" t="e">
        <f t="shared" si="39"/>
        <v>#DIV/0!</v>
      </c>
      <c r="AE73" s="2">
        <v>3074.42</v>
      </c>
      <c r="AF73" s="2">
        <f t="shared" si="40"/>
        <v>293.40974212034382</v>
      </c>
      <c r="AG73" s="2">
        <f t="shared" si="41"/>
        <v>0.46075607347971531</v>
      </c>
      <c r="AH73" s="2">
        <f t="shared" si="42"/>
        <v>5.1180297036474101E-2</v>
      </c>
      <c r="AI73" s="2">
        <f t="shared" si="43"/>
        <v>9745307947.8000011</v>
      </c>
      <c r="AJ73" s="2">
        <f t="shared" si="44"/>
        <v>275956612.56</v>
      </c>
      <c r="AK73" s="2">
        <f t="shared" si="45"/>
        <v>275.95661256</v>
      </c>
      <c r="AL73" s="2" t="s">
        <v>534</v>
      </c>
      <c r="AM73" s="2" t="s">
        <v>134</v>
      </c>
      <c r="AN73" s="2" t="s">
        <v>535</v>
      </c>
      <c r="AO73" s="2" t="s">
        <v>536</v>
      </c>
      <c r="AP73" s="2" t="s">
        <v>537</v>
      </c>
      <c r="AQ73" s="2" t="s">
        <v>341</v>
      </c>
      <c r="AR73" s="2" t="s">
        <v>538</v>
      </c>
      <c r="AS73" s="2">
        <v>3</v>
      </c>
      <c r="AT73" s="2" t="s">
        <v>539</v>
      </c>
      <c r="AU73" s="2" t="s">
        <v>540</v>
      </c>
      <c r="AV73" s="2">
        <v>8</v>
      </c>
      <c r="AW73" s="5">
        <v>42</v>
      </c>
      <c r="AX73" s="5">
        <v>55</v>
      </c>
      <c r="AY73" s="5">
        <v>3</v>
      </c>
      <c r="AZ73" s="5">
        <v>2</v>
      </c>
      <c r="BA73" s="5">
        <v>5.4</v>
      </c>
      <c r="BB73" s="2">
        <v>0</v>
      </c>
      <c r="BC73" s="5">
        <v>0.4</v>
      </c>
      <c r="BD73" s="2">
        <v>0</v>
      </c>
      <c r="BE73" s="5">
        <v>0.3</v>
      </c>
      <c r="BF73" s="5">
        <v>39</v>
      </c>
      <c r="BG73" s="5">
        <v>15.8</v>
      </c>
      <c r="BH73" s="5">
        <v>30.8</v>
      </c>
      <c r="BI73" s="5">
        <v>0.5</v>
      </c>
      <c r="BJ73" s="2">
        <v>0</v>
      </c>
      <c r="BK73" s="5">
        <v>0.3</v>
      </c>
      <c r="BL73" s="5">
        <v>3.5</v>
      </c>
      <c r="BM73" s="2">
        <v>0</v>
      </c>
      <c r="BN73" s="5">
        <v>1.9</v>
      </c>
      <c r="BO73" s="5">
        <v>447596</v>
      </c>
      <c r="BP73" s="5">
        <v>32829</v>
      </c>
      <c r="BQ73" s="5">
        <v>106</v>
      </c>
      <c r="BR73" s="5">
        <v>8</v>
      </c>
      <c r="BS73" s="5">
        <v>0.16</v>
      </c>
      <c r="BT73" s="5">
        <v>0.01</v>
      </c>
      <c r="BU73" s="5">
        <v>607793</v>
      </c>
      <c r="BV73" s="5">
        <v>144</v>
      </c>
      <c r="BW73" s="5">
        <v>0.21</v>
      </c>
      <c r="BX73" s="5">
        <v>2093811</v>
      </c>
      <c r="BY73" s="5">
        <v>71702</v>
      </c>
      <c r="BZ73" s="5">
        <v>494</v>
      </c>
      <c r="CA73" s="5">
        <v>17</v>
      </c>
      <c r="CB73" s="5">
        <v>0.77</v>
      </c>
      <c r="CC73" s="5">
        <v>0.03</v>
      </c>
      <c r="CD73" s="5">
        <v>3</v>
      </c>
      <c r="CE73" s="5">
        <v>7</v>
      </c>
      <c r="CF73" s="5">
        <v>2</v>
      </c>
      <c r="CG73" s="5">
        <v>3</v>
      </c>
      <c r="CH73" s="5">
        <v>53</v>
      </c>
      <c r="CI73" s="5">
        <v>35</v>
      </c>
      <c r="CJ73" s="5">
        <v>70</v>
      </c>
      <c r="CK73" s="5">
        <v>3</v>
      </c>
      <c r="CL73" s="5">
        <v>6</v>
      </c>
      <c r="CM73" s="2">
        <v>0</v>
      </c>
      <c r="CN73" s="5">
        <v>1</v>
      </c>
      <c r="CO73" s="2">
        <v>0</v>
      </c>
      <c r="CP73" s="2">
        <v>0</v>
      </c>
      <c r="CQ73" s="5">
        <v>4</v>
      </c>
      <c r="CR73" s="5">
        <v>13</v>
      </c>
      <c r="CS73" s="5">
        <v>0.87619000000000002</v>
      </c>
      <c r="CT73" s="5">
        <v>0.74634999999999996</v>
      </c>
      <c r="CU73" s="2" t="s">
        <v>135</v>
      </c>
    </row>
    <row r="74" spans="1:99" s="2" customFormat="1" x14ac:dyDescent="0.25">
      <c r="A74" s="2" t="s">
        <v>541</v>
      </c>
      <c r="C74" s="2" t="s">
        <v>542</v>
      </c>
      <c r="F74" s="2">
        <v>0</v>
      </c>
      <c r="G74" s="2">
        <v>12</v>
      </c>
      <c r="H74" s="2">
        <v>4170</v>
      </c>
      <c r="I74" s="2">
        <v>2400</v>
      </c>
      <c r="J74" s="2">
        <v>1200</v>
      </c>
      <c r="K74" s="2">
        <v>2400</v>
      </c>
      <c r="L74" s="2">
        <f t="shared" si="25"/>
        <v>104543760</v>
      </c>
      <c r="M74" s="2">
        <v>325</v>
      </c>
      <c r="N74" s="2">
        <f t="shared" si="26"/>
        <v>14157000</v>
      </c>
      <c r="O74" s="2">
        <f t="shared" si="27"/>
        <v>0.5078125</v>
      </c>
      <c r="P74" s="2">
        <f t="shared" si="28"/>
        <v>1315229.5</v>
      </c>
      <c r="Q74" s="2">
        <f t="shared" si="29"/>
        <v>1.3152295000000001</v>
      </c>
      <c r="R74" s="2">
        <v>30.6</v>
      </c>
      <c r="S74" s="2">
        <f t="shared" si="30"/>
        <v>79.253693999999996</v>
      </c>
      <c r="T74" s="2">
        <f t="shared" si="31"/>
        <v>19584</v>
      </c>
      <c r="U74" s="2">
        <f t="shared" si="32"/>
        <v>853128000</v>
      </c>
      <c r="W74" s="2">
        <f t="shared" si="33"/>
        <v>0</v>
      </c>
      <c r="X74" s="2">
        <f t="shared" si="34"/>
        <v>0</v>
      </c>
      <c r="Y74" s="2">
        <f t="shared" si="35"/>
        <v>0</v>
      </c>
      <c r="Z74" s="2">
        <f t="shared" si="36"/>
        <v>7.3845984318711588</v>
      </c>
      <c r="AA74" s="2">
        <f t="shared" si="37"/>
        <v>0</v>
      </c>
      <c r="AB74" s="2" t="e">
        <f t="shared" si="38"/>
        <v>#DIV/0!</v>
      </c>
      <c r="AC74" s="2">
        <v>0</v>
      </c>
      <c r="AD74" s="2" t="e">
        <f t="shared" si="39"/>
        <v>#DIV/0!</v>
      </c>
      <c r="AE74" s="2" t="s">
        <v>134</v>
      </c>
      <c r="AF74" s="2">
        <f t="shared" si="40"/>
        <v>60.258461538461539</v>
      </c>
      <c r="AG74" s="2">
        <f t="shared" si="41"/>
        <v>0.1739348937219784</v>
      </c>
      <c r="AH74" s="2">
        <f t="shared" si="42"/>
        <v>0.88856291413994015</v>
      </c>
      <c r="AI74" s="2">
        <f t="shared" si="43"/>
        <v>52271880</v>
      </c>
      <c r="AJ74" s="2">
        <f t="shared" si="44"/>
        <v>1480176</v>
      </c>
      <c r="AK74" s="2">
        <f t="shared" si="45"/>
        <v>1.4801759999999999</v>
      </c>
      <c r="AL74" s="2" t="s">
        <v>134</v>
      </c>
      <c r="AM74" s="2" t="s">
        <v>134</v>
      </c>
      <c r="AN74" s="2" t="s">
        <v>134</v>
      </c>
      <c r="AO74" s="2" t="s">
        <v>134</v>
      </c>
      <c r="AP74" s="2" t="s">
        <v>134</v>
      </c>
      <c r="AQ74" s="2" t="s">
        <v>134</v>
      </c>
      <c r="AR74" s="2" t="s">
        <v>134</v>
      </c>
      <c r="AS74" s="2">
        <v>0</v>
      </c>
      <c r="AT74" s="2" t="s">
        <v>134</v>
      </c>
      <c r="AU74" s="2" t="s">
        <v>134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 t="s">
        <v>135</v>
      </c>
    </row>
    <row r="75" spans="1:99" s="2" customFormat="1" x14ac:dyDescent="0.25">
      <c r="A75" s="2" t="s">
        <v>543</v>
      </c>
      <c r="C75" s="2" t="s">
        <v>544</v>
      </c>
      <c r="D75" s="2">
        <v>1979</v>
      </c>
      <c r="E75" s="2">
        <f t="shared" ref="E75:E81" si="46">2015-D75</f>
        <v>36</v>
      </c>
      <c r="F75" s="2">
        <v>0</v>
      </c>
      <c r="G75" s="2">
        <v>8</v>
      </c>
      <c r="H75" s="2">
        <v>135.5</v>
      </c>
      <c r="I75" s="2">
        <v>976</v>
      </c>
      <c r="J75" s="2">
        <v>684</v>
      </c>
      <c r="K75" s="2">
        <v>976</v>
      </c>
      <c r="L75" s="2">
        <f t="shared" si="25"/>
        <v>42514462.399999999</v>
      </c>
      <c r="M75" s="2">
        <v>295</v>
      </c>
      <c r="N75" s="2">
        <f t="shared" si="26"/>
        <v>12850200</v>
      </c>
      <c r="O75" s="2">
        <f t="shared" si="27"/>
        <v>0.4609375</v>
      </c>
      <c r="P75" s="2">
        <f t="shared" si="28"/>
        <v>1193823.7</v>
      </c>
      <c r="Q75" s="2">
        <f t="shared" si="29"/>
        <v>1.1938237</v>
      </c>
      <c r="R75" s="2">
        <v>4.58</v>
      </c>
      <c r="S75" s="2">
        <f t="shared" si="30"/>
        <v>11.862154199999999</v>
      </c>
      <c r="T75" s="2">
        <f t="shared" si="31"/>
        <v>2931.2</v>
      </c>
      <c r="U75" s="2">
        <f t="shared" si="32"/>
        <v>127690400</v>
      </c>
      <c r="V75" s="2">
        <v>26409.052906000001</v>
      </c>
      <c r="W75" s="2">
        <f t="shared" si="33"/>
        <v>8.0494793257488002</v>
      </c>
      <c r="X75" s="2">
        <f t="shared" si="34"/>
        <v>5.0017161660789649</v>
      </c>
      <c r="Y75" s="2">
        <f t="shared" si="35"/>
        <v>2.0782250832535518</v>
      </c>
      <c r="Z75" s="2">
        <f t="shared" si="36"/>
        <v>3.3084669810586607</v>
      </c>
      <c r="AA75" s="2">
        <f t="shared" si="37"/>
        <v>9.5406854008883144</v>
      </c>
      <c r="AB75" s="2" t="e">
        <f t="shared" si="38"/>
        <v>#DIV/0!</v>
      </c>
      <c r="AC75" s="2">
        <v>0</v>
      </c>
      <c r="AD75" s="2" t="e">
        <f t="shared" si="39"/>
        <v>#DIV/0!</v>
      </c>
      <c r="AE75" s="2" t="s">
        <v>134</v>
      </c>
      <c r="AF75" s="2">
        <f t="shared" si="40"/>
        <v>9.9362711864406776</v>
      </c>
      <c r="AG75" s="2">
        <f t="shared" si="41"/>
        <v>8.1793220748924228E-2</v>
      </c>
      <c r="AH75" s="2">
        <f t="shared" si="42"/>
        <v>1.4149854773078667</v>
      </c>
      <c r="AI75" s="2">
        <f t="shared" si="43"/>
        <v>29794971.600000001</v>
      </c>
      <c r="AJ75" s="2">
        <f t="shared" si="44"/>
        <v>843700.32000000007</v>
      </c>
      <c r="AK75" s="2">
        <f t="shared" si="45"/>
        <v>0.84370032000000006</v>
      </c>
      <c r="AL75" s="2" t="s">
        <v>545</v>
      </c>
      <c r="AM75" s="2" t="s">
        <v>546</v>
      </c>
      <c r="AN75" s="2" t="s">
        <v>547</v>
      </c>
      <c r="AO75" s="2" t="s">
        <v>548</v>
      </c>
      <c r="AP75" s="2" t="s">
        <v>134</v>
      </c>
      <c r="AQ75" s="2" t="s">
        <v>134</v>
      </c>
      <c r="AR75" s="2" t="s">
        <v>134</v>
      </c>
      <c r="AS75" s="2">
        <v>0</v>
      </c>
      <c r="AT75" s="2" t="s">
        <v>134</v>
      </c>
      <c r="AU75" s="2" t="s">
        <v>134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 t="s">
        <v>135</v>
      </c>
    </row>
    <row r="76" spans="1:99" s="2" customFormat="1" x14ac:dyDescent="0.25">
      <c r="A76" s="2" t="s">
        <v>549</v>
      </c>
      <c r="C76" s="2" t="s">
        <v>550</v>
      </c>
      <c r="D76" s="2">
        <v>1947</v>
      </c>
      <c r="E76" s="2">
        <f t="shared" si="46"/>
        <v>68</v>
      </c>
      <c r="F76" s="2">
        <v>0</v>
      </c>
      <c r="G76" s="2">
        <v>13.3</v>
      </c>
      <c r="H76" s="2">
        <v>5960</v>
      </c>
      <c r="I76" s="2">
        <v>3700</v>
      </c>
      <c r="J76" s="2">
        <v>3700</v>
      </c>
      <c r="K76" s="2">
        <v>3700</v>
      </c>
      <c r="L76" s="2">
        <f t="shared" si="25"/>
        <v>161171630</v>
      </c>
      <c r="M76" s="2">
        <v>455</v>
      </c>
      <c r="N76" s="2">
        <f t="shared" si="26"/>
        <v>19819800</v>
      </c>
      <c r="O76" s="2">
        <f t="shared" si="27"/>
        <v>0.7109375</v>
      </c>
      <c r="P76" s="2">
        <f t="shared" si="28"/>
        <v>1841321.3</v>
      </c>
      <c r="Q76" s="2">
        <f t="shared" si="29"/>
        <v>1.8413213000000002</v>
      </c>
      <c r="R76" s="2">
        <v>374</v>
      </c>
      <c r="S76" s="2">
        <f t="shared" si="30"/>
        <v>968.65625999999997</v>
      </c>
      <c r="T76" s="2">
        <f t="shared" si="31"/>
        <v>239360</v>
      </c>
      <c r="U76" s="2">
        <f t="shared" si="32"/>
        <v>10427120000</v>
      </c>
      <c r="V76" s="2">
        <v>37126.620733999996</v>
      </c>
      <c r="W76" s="2">
        <f t="shared" si="33"/>
        <v>11.316193999723199</v>
      </c>
      <c r="X76" s="2">
        <f t="shared" si="34"/>
        <v>7.0315592072951958</v>
      </c>
      <c r="Y76" s="2">
        <f t="shared" si="35"/>
        <v>2.3525046299824615</v>
      </c>
      <c r="Z76" s="2">
        <f t="shared" si="36"/>
        <v>8.1318494636676455</v>
      </c>
      <c r="AA76" s="2">
        <f t="shared" si="37"/>
        <v>2.4795139043486718</v>
      </c>
      <c r="AB76" s="2" t="e">
        <f t="shared" si="38"/>
        <v>#DIV/0!</v>
      </c>
      <c r="AC76" s="2">
        <v>0</v>
      </c>
      <c r="AD76" s="2" t="e">
        <f t="shared" si="39"/>
        <v>#DIV/0!</v>
      </c>
      <c r="AE76" s="2" t="s">
        <v>134</v>
      </c>
      <c r="AF76" s="2">
        <f t="shared" si="40"/>
        <v>526.06593406593402</v>
      </c>
      <c r="AG76" s="2">
        <f t="shared" si="41"/>
        <v>0.16187699918365023</v>
      </c>
      <c r="AH76" s="2">
        <f t="shared" si="42"/>
        <v>0.40345559344732418</v>
      </c>
      <c r="AI76" s="2">
        <f t="shared" si="43"/>
        <v>161171630</v>
      </c>
      <c r="AJ76" s="2">
        <f t="shared" si="44"/>
        <v>4563876</v>
      </c>
      <c r="AK76" s="2">
        <f t="shared" si="45"/>
        <v>4.5638759999999996</v>
      </c>
      <c r="AL76" s="2" t="s">
        <v>551</v>
      </c>
      <c r="AM76" s="2" t="s">
        <v>552</v>
      </c>
      <c r="AN76" s="2" t="s">
        <v>553</v>
      </c>
      <c r="AO76" s="2" t="s">
        <v>554</v>
      </c>
      <c r="AP76" s="2" t="s">
        <v>134</v>
      </c>
      <c r="AQ76" s="2" t="s">
        <v>134</v>
      </c>
      <c r="AR76" s="2" t="s">
        <v>134</v>
      </c>
      <c r="AS76" s="2">
        <v>0</v>
      </c>
      <c r="AT76" s="2" t="s">
        <v>134</v>
      </c>
      <c r="AU76" s="2" t="s">
        <v>134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 t="s">
        <v>135</v>
      </c>
    </row>
    <row r="77" spans="1:99" s="2" customFormat="1" x14ac:dyDescent="0.25">
      <c r="A77" s="2" t="s">
        <v>555</v>
      </c>
      <c r="C77" s="2" t="s">
        <v>556</v>
      </c>
      <c r="D77" s="2">
        <v>1925</v>
      </c>
      <c r="E77" s="2">
        <f t="shared" si="46"/>
        <v>90</v>
      </c>
      <c r="F77" s="2">
        <v>0</v>
      </c>
      <c r="G77" s="2">
        <v>10</v>
      </c>
      <c r="H77" s="2">
        <v>0</v>
      </c>
      <c r="I77" s="2">
        <v>4950</v>
      </c>
      <c r="J77" s="2">
        <v>2750</v>
      </c>
      <c r="K77" s="2">
        <v>4950</v>
      </c>
      <c r="L77" s="2">
        <f t="shared" si="25"/>
        <v>215621505</v>
      </c>
      <c r="M77" s="2">
        <v>510</v>
      </c>
      <c r="N77" s="2">
        <f t="shared" si="26"/>
        <v>22215600</v>
      </c>
      <c r="O77" s="2">
        <f t="shared" si="27"/>
        <v>0.796875</v>
      </c>
      <c r="P77" s="2">
        <f t="shared" si="28"/>
        <v>2063898.6</v>
      </c>
      <c r="Q77" s="2">
        <f t="shared" si="29"/>
        <v>2.0638985999999999</v>
      </c>
      <c r="R77" s="2">
        <v>16.7</v>
      </c>
      <c r="S77" s="2">
        <f t="shared" si="30"/>
        <v>43.252832999999995</v>
      </c>
      <c r="T77" s="2">
        <f t="shared" si="31"/>
        <v>10688</v>
      </c>
      <c r="U77" s="2">
        <f t="shared" si="32"/>
        <v>465596000</v>
      </c>
      <c r="V77" s="2">
        <v>72048.537035000001</v>
      </c>
      <c r="W77" s="2">
        <f t="shared" si="33"/>
        <v>21.960394088268</v>
      </c>
      <c r="X77" s="2">
        <f t="shared" si="34"/>
        <v>13.645560623206791</v>
      </c>
      <c r="Y77" s="2">
        <f t="shared" si="35"/>
        <v>4.312120042031574</v>
      </c>
      <c r="Z77" s="2">
        <f t="shared" si="36"/>
        <v>9.7058600713012471</v>
      </c>
      <c r="AA77" s="2">
        <f t="shared" si="37"/>
        <v>6.4740391820534366</v>
      </c>
      <c r="AB77" s="2" t="e">
        <f t="shared" si="38"/>
        <v>#DIV/0!</v>
      </c>
      <c r="AC77" s="2">
        <v>0</v>
      </c>
      <c r="AD77" s="2" t="e">
        <f t="shared" si="39"/>
        <v>#DIV/0!</v>
      </c>
      <c r="AE77" s="2" t="s">
        <v>134</v>
      </c>
      <c r="AF77" s="2">
        <f t="shared" si="40"/>
        <v>20.956862745098039</v>
      </c>
      <c r="AG77" s="2">
        <f t="shared" si="41"/>
        <v>0.18249478172500308</v>
      </c>
      <c r="AH77" s="2">
        <f t="shared" si="42"/>
        <v>0.60844811575232827</v>
      </c>
      <c r="AI77" s="2">
        <f t="shared" si="43"/>
        <v>119789725</v>
      </c>
      <c r="AJ77" s="2">
        <f t="shared" si="44"/>
        <v>3392070</v>
      </c>
      <c r="AK77" s="2">
        <f t="shared" si="45"/>
        <v>3.3920699999999999</v>
      </c>
      <c r="AL77" s="2" t="s">
        <v>557</v>
      </c>
      <c r="AM77" s="2" t="s">
        <v>558</v>
      </c>
      <c r="AN77" s="2" t="s">
        <v>559</v>
      </c>
      <c r="AO77" s="2" t="s">
        <v>560</v>
      </c>
      <c r="AP77" s="2" t="s">
        <v>134</v>
      </c>
      <c r="AQ77" s="2" t="s">
        <v>134</v>
      </c>
      <c r="AR77" s="2" t="s">
        <v>134</v>
      </c>
      <c r="AS77" s="2">
        <v>0</v>
      </c>
      <c r="AT77" s="2" t="s">
        <v>134</v>
      </c>
      <c r="AU77" s="2" t="s">
        <v>134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 t="s">
        <v>135</v>
      </c>
    </row>
    <row r="78" spans="1:99" s="2" customFormat="1" x14ac:dyDescent="0.25">
      <c r="A78" s="2" t="s">
        <v>561</v>
      </c>
      <c r="C78" s="2" t="s">
        <v>562</v>
      </c>
      <c r="D78" s="2">
        <v>1962</v>
      </c>
      <c r="E78" s="2">
        <f t="shared" si="46"/>
        <v>53</v>
      </c>
      <c r="F78" s="2">
        <v>0</v>
      </c>
      <c r="G78" s="2">
        <v>38.5</v>
      </c>
      <c r="H78" s="2">
        <v>85</v>
      </c>
      <c r="I78" s="2">
        <v>7500</v>
      </c>
      <c r="J78" s="2">
        <v>3760</v>
      </c>
      <c r="K78" s="2">
        <v>7500</v>
      </c>
      <c r="L78" s="2">
        <f t="shared" si="25"/>
        <v>326699250</v>
      </c>
      <c r="M78" s="2">
        <v>333</v>
      </c>
      <c r="N78" s="2">
        <f t="shared" si="26"/>
        <v>14505480</v>
      </c>
      <c r="O78" s="2">
        <f t="shared" si="27"/>
        <v>0.52031250000000007</v>
      </c>
      <c r="P78" s="2">
        <f t="shared" si="28"/>
        <v>1347604.3800000001</v>
      </c>
      <c r="Q78" s="2">
        <f t="shared" si="29"/>
        <v>1.3476043800000002</v>
      </c>
      <c r="R78" s="2">
        <v>22</v>
      </c>
      <c r="S78" s="2">
        <f t="shared" si="30"/>
        <v>56.979779999999998</v>
      </c>
      <c r="T78" s="2">
        <f t="shared" si="31"/>
        <v>14080</v>
      </c>
      <c r="U78" s="2">
        <f t="shared" si="32"/>
        <v>613360000</v>
      </c>
      <c r="W78" s="2">
        <f t="shared" si="33"/>
        <v>0</v>
      </c>
      <c r="X78" s="2">
        <f t="shared" si="34"/>
        <v>0</v>
      </c>
      <c r="Y78" s="2">
        <f t="shared" si="35"/>
        <v>0</v>
      </c>
      <c r="Z78" s="2">
        <f t="shared" si="36"/>
        <v>22.522470817925363</v>
      </c>
      <c r="AA78" s="2">
        <f t="shared" si="37"/>
        <v>0</v>
      </c>
      <c r="AB78" s="2" t="e">
        <f t="shared" si="38"/>
        <v>#DIV/0!</v>
      </c>
      <c r="AC78" s="2">
        <v>0</v>
      </c>
      <c r="AD78" s="2" t="e">
        <f t="shared" si="39"/>
        <v>#DIV/0!</v>
      </c>
      <c r="AE78" s="2" t="s">
        <v>134</v>
      </c>
      <c r="AF78" s="2">
        <f t="shared" si="40"/>
        <v>42.282282282282281</v>
      </c>
      <c r="AG78" s="2">
        <f t="shared" si="41"/>
        <v>0.52407739662388475</v>
      </c>
      <c r="AH78" s="2">
        <f t="shared" si="42"/>
        <v>0.29056443575312613</v>
      </c>
      <c r="AI78" s="2">
        <f t="shared" si="43"/>
        <v>163785224</v>
      </c>
      <c r="AJ78" s="2">
        <f t="shared" si="44"/>
        <v>4637884.8</v>
      </c>
      <c r="AK78" s="2">
        <f t="shared" si="45"/>
        <v>4.6378848000000001</v>
      </c>
      <c r="AL78" s="2" t="s">
        <v>134</v>
      </c>
      <c r="AM78" s="2" t="s">
        <v>134</v>
      </c>
      <c r="AN78" s="2" t="s">
        <v>134</v>
      </c>
      <c r="AO78" s="2" t="s">
        <v>134</v>
      </c>
      <c r="AP78" s="2" t="s">
        <v>134</v>
      </c>
      <c r="AQ78" s="2" t="s">
        <v>134</v>
      </c>
      <c r="AR78" s="2" t="s">
        <v>134</v>
      </c>
      <c r="AS78" s="2">
        <v>0</v>
      </c>
      <c r="AT78" s="2" t="s">
        <v>134</v>
      </c>
      <c r="AU78" s="2" t="s">
        <v>134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 t="s">
        <v>135</v>
      </c>
    </row>
    <row r="79" spans="1:99" s="2" customFormat="1" x14ac:dyDescent="0.25">
      <c r="A79" s="2" t="s">
        <v>563</v>
      </c>
      <c r="C79" s="2" t="s">
        <v>564</v>
      </c>
      <c r="D79" s="2">
        <v>1933</v>
      </c>
      <c r="E79" s="2">
        <f t="shared" si="46"/>
        <v>82</v>
      </c>
      <c r="F79" s="2">
        <v>0</v>
      </c>
      <c r="G79" s="2">
        <v>8</v>
      </c>
      <c r="H79" s="2">
        <v>1252</v>
      </c>
      <c r="I79" s="2">
        <v>1418</v>
      </c>
      <c r="J79" s="2">
        <v>416</v>
      </c>
      <c r="K79" s="2">
        <v>1418</v>
      </c>
      <c r="L79" s="2">
        <f t="shared" si="25"/>
        <v>61767938.200000003</v>
      </c>
      <c r="M79" s="2">
        <v>315</v>
      </c>
      <c r="N79" s="2">
        <f t="shared" si="26"/>
        <v>13721400</v>
      </c>
      <c r="O79" s="2">
        <f t="shared" si="27"/>
        <v>0.4921875</v>
      </c>
      <c r="P79" s="2">
        <f t="shared" si="28"/>
        <v>1274760.9000000001</v>
      </c>
      <c r="Q79" s="2">
        <f t="shared" si="29"/>
        <v>1.2747609</v>
      </c>
      <c r="R79" s="2">
        <v>7.09</v>
      </c>
      <c r="S79" s="2">
        <f t="shared" si="30"/>
        <v>18.363029099999999</v>
      </c>
      <c r="T79" s="2">
        <f t="shared" si="31"/>
        <v>4537.6000000000004</v>
      </c>
      <c r="U79" s="2">
        <f t="shared" si="32"/>
        <v>197669200</v>
      </c>
      <c r="V79" s="2">
        <v>23717.678614</v>
      </c>
      <c r="W79" s="2">
        <f t="shared" si="33"/>
        <v>7.2291484415472</v>
      </c>
      <c r="X79" s="2">
        <f t="shared" si="34"/>
        <v>4.4919860234199165</v>
      </c>
      <c r="Y79" s="2">
        <f t="shared" si="35"/>
        <v>1.8062076053135889</v>
      </c>
      <c r="Z79" s="2">
        <f t="shared" si="36"/>
        <v>4.501576967364846</v>
      </c>
      <c r="AA79" s="2">
        <f t="shared" si="37"/>
        <v>14.08840084703129</v>
      </c>
      <c r="AB79" s="2" t="e">
        <f t="shared" si="38"/>
        <v>#DIV/0!</v>
      </c>
      <c r="AC79" s="2">
        <v>0</v>
      </c>
      <c r="AD79" s="2" t="e">
        <f t="shared" si="39"/>
        <v>#DIV/0!</v>
      </c>
      <c r="AE79" s="2" t="s">
        <v>134</v>
      </c>
      <c r="AF79" s="2">
        <f t="shared" si="40"/>
        <v>14.405079365079366</v>
      </c>
      <c r="AG79" s="2">
        <f t="shared" si="41"/>
        <v>0.10769881283291075</v>
      </c>
      <c r="AH79" s="2">
        <f t="shared" si="42"/>
        <v>2.4842957214859274</v>
      </c>
      <c r="AI79" s="2">
        <f t="shared" si="43"/>
        <v>18120918.400000002</v>
      </c>
      <c r="AJ79" s="2">
        <f t="shared" si="44"/>
        <v>513127.67999999999</v>
      </c>
      <c r="AK79" s="2">
        <f t="shared" si="45"/>
        <v>0.51312767999999997</v>
      </c>
      <c r="AL79" s="2" t="s">
        <v>565</v>
      </c>
      <c r="AM79" s="2" t="s">
        <v>566</v>
      </c>
      <c r="AN79" s="2" t="s">
        <v>567</v>
      </c>
      <c r="AO79" s="2" t="s">
        <v>568</v>
      </c>
      <c r="AP79" s="2" t="s">
        <v>134</v>
      </c>
      <c r="AQ79" s="2" t="s">
        <v>134</v>
      </c>
      <c r="AR79" s="2" t="s">
        <v>134</v>
      </c>
      <c r="AS79" s="2">
        <v>0</v>
      </c>
      <c r="AT79" s="2" t="s">
        <v>134</v>
      </c>
      <c r="AU79" s="2" t="s">
        <v>134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 t="s">
        <v>135</v>
      </c>
    </row>
    <row r="80" spans="1:99" s="2" customFormat="1" x14ac:dyDescent="0.25">
      <c r="A80" s="2" t="s">
        <v>569</v>
      </c>
      <c r="C80" s="2" t="s">
        <v>570</v>
      </c>
      <c r="D80" s="2">
        <v>1916</v>
      </c>
      <c r="E80" s="2">
        <f t="shared" si="46"/>
        <v>99</v>
      </c>
      <c r="F80" s="2">
        <v>0</v>
      </c>
      <c r="G80" s="2">
        <v>9</v>
      </c>
      <c r="H80" s="2">
        <v>148</v>
      </c>
      <c r="I80" s="2">
        <v>600</v>
      </c>
      <c r="J80" s="2">
        <v>425</v>
      </c>
      <c r="K80" s="2">
        <v>600</v>
      </c>
      <c r="L80" s="2">
        <f t="shared" si="25"/>
        <v>26135940</v>
      </c>
      <c r="M80" s="2">
        <v>275</v>
      </c>
      <c r="N80" s="2">
        <f t="shared" si="26"/>
        <v>11979000</v>
      </c>
      <c r="O80" s="2">
        <f t="shared" si="27"/>
        <v>0.4296875</v>
      </c>
      <c r="P80" s="2">
        <f t="shared" si="28"/>
        <v>1112886.5</v>
      </c>
      <c r="Q80" s="2">
        <f t="shared" si="29"/>
        <v>1.1128865000000001</v>
      </c>
      <c r="R80" s="2">
        <v>2.48</v>
      </c>
      <c r="S80" s="2">
        <f t="shared" si="30"/>
        <v>6.4231751999999993</v>
      </c>
      <c r="T80" s="2">
        <f t="shared" si="31"/>
        <v>1587.2</v>
      </c>
      <c r="U80" s="2">
        <f t="shared" si="32"/>
        <v>69142400</v>
      </c>
      <c r="W80" s="2">
        <f t="shared" si="33"/>
        <v>0</v>
      </c>
      <c r="X80" s="2">
        <f t="shared" si="34"/>
        <v>0</v>
      </c>
      <c r="Y80" s="2">
        <f t="shared" si="35"/>
        <v>0</v>
      </c>
      <c r="Z80" s="2">
        <f t="shared" si="36"/>
        <v>2.1818131730528423</v>
      </c>
      <c r="AA80" s="2">
        <f t="shared" si="37"/>
        <v>0</v>
      </c>
      <c r="AB80" s="2" t="e">
        <f t="shared" si="38"/>
        <v>#DIV/0!</v>
      </c>
      <c r="AC80" s="2">
        <v>0</v>
      </c>
      <c r="AD80" s="2" t="e">
        <f t="shared" si="39"/>
        <v>#DIV/0!</v>
      </c>
      <c r="AE80" s="2" t="s">
        <v>134</v>
      </c>
      <c r="AF80" s="2">
        <f t="shared" si="40"/>
        <v>5.7716363636363637</v>
      </c>
      <c r="AG80" s="2">
        <f t="shared" si="41"/>
        <v>5.586666229104055E-2</v>
      </c>
      <c r="AH80" s="2">
        <f t="shared" si="42"/>
        <v>2.1229014419270968</v>
      </c>
      <c r="AI80" s="2">
        <f t="shared" si="43"/>
        <v>18512957.5</v>
      </c>
      <c r="AJ80" s="2">
        <f t="shared" si="44"/>
        <v>524229</v>
      </c>
      <c r="AK80" s="2">
        <f t="shared" si="45"/>
        <v>0.52422899999999995</v>
      </c>
      <c r="AL80" s="2" t="s">
        <v>134</v>
      </c>
      <c r="AM80" s="2" t="s">
        <v>134</v>
      </c>
      <c r="AN80" s="2" t="s">
        <v>134</v>
      </c>
      <c r="AO80" s="2" t="s">
        <v>134</v>
      </c>
      <c r="AP80" s="2" t="s">
        <v>134</v>
      </c>
      <c r="AQ80" s="2" t="s">
        <v>134</v>
      </c>
      <c r="AR80" s="2" t="s">
        <v>134</v>
      </c>
      <c r="AS80" s="2">
        <v>0</v>
      </c>
      <c r="AT80" s="2" t="s">
        <v>134</v>
      </c>
      <c r="AU80" s="2" t="s">
        <v>134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 t="s">
        <v>135</v>
      </c>
    </row>
    <row r="81" spans="1:99" s="2" customFormat="1" x14ac:dyDescent="0.25">
      <c r="A81" s="2" t="s">
        <v>571</v>
      </c>
      <c r="C81" s="2" t="s">
        <v>572</v>
      </c>
      <c r="D81" s="2">
        <v>1934</v>
      </c>
      <c r="E81" s="2">
        <f t="shared" si="46"/>
        <v>81</v>
      </c>
      <c r="F81" s="2">
        <v>0</v>
      </c>
      <c r="G81" s="2">
        <v>7</v>
      </c>
      <c r="H81" s="2">
        <v>207</v>
      </c>
      <c r="I81" s="2">
        <v>1269</v>
      </c>
      <c r="J81" s="2">
        <v>574</v>
      </c>
      <c r="K81" s="2">
        <v>1269</v>
      </c>
      <c r="L81" s="2">
        <f t="shared" si="25"/>
        <v>55277513.100000001</v>
      </c>
      <c r="M81" s="2">
        <v>347.66</v>
      </c>
      <c r="N81" s="2">
        <f t="shared" si="26"/>
        <v>15144069.600000001</v>
      </c>
      <c r="O81" s="2">
        <f t="shared" si="27"/>
        <v>0.54321875000000008</v>
      </c>
      <c r="P81" s="2">
        <f t="shared" si="28"/>
        <v>1406931.3476000002</v>
      </c>
      <c r="Q81" s="2">
        <f t="shared" si="29"/>
        <v>1.4069313476000003</v>
      </c>
      <c r="R81" s="2">
        <v>2.2999999999999998</v>
      </c>
      <c r="S81" s="2">
        <f t="shared" si="30"/>
        <v>5.9569769999999993</v>
      </c>
      <c r="T81" s="2">
        <f t="shared" si="31"/>
        <v>1472</v>
      </c>
      <c r="U81" s="2">
        <f t="shared" si="32"/>
        <v>64123999.999999993</v>
      </c>
      <c r="V81" s="2">
        <v>21309.361553999999</v>
      </c>
      <c r="W81" s="2">
        <f t="shared" si="33"/>
        <v>6.495093401659199</v>
      </c>
      <c r="X81" s="2">
        <f t="shared" si="34"/>
        <v>4.035865222158276</v>
      </c>
      <c r="Y81" s="2">
        <f t="shared" si="35"/>
        <v>1.5446989054412534</v>
      </c>
      <c r="Z81" s="2">
        <f t="shared" si="36"/>
        <v>3.6501095517944528</v>
      </c>
      <c r="AA81" s="2">
        <f t="shared" si="37"/>
        <v>9.1736337282433329</v>
      </c>
      <c r="AB81" s="2" t="e">
        <f t="shared" si="38"/>
        <v>#DIV/0!</v>
      </c>
      <c r="AC81" s="2">
        <v>0</v>
      </c>
      <c r="AD81" s="2" t="e">
        <f t="shared" si="39"/>
        <v>#DIV/0!</v>
      </c>
      <c r="AE81" s="2" t="s">
        <v>134</v>
      </c>
      <c r="AF81" s="2">
        <f t="shared" si="40"/>
        <v>4.2340217453834201</v>
      </c>
      <c r="AG81" s="2">
        <f t="shared" si="41"/>
        <v>8.3124692025703606E-2</v>
      </c>
      <c r="AH81" s="2">
        <f t="shared" si="42"/>
        <v>1.9871419955822565</v>
      </c>
      <c r="AI81" s="2">
        <f t="shared" si="43"/>
        <v>25003382.600000001</v>
      </c>
      <c r="AJ81" s="2">
        <f t="shared" si="44"/>
        <v>708017.52</v>
      </c>
      <c r="AK81" s="2">
        <f t="shared" si="45"/>
        <v>0.70801752000000007</v>
      </c>
      <c r="AL81" s="2" t="s">
        <v>573</v>
      </c>
      <c r="AM81" s="2" t="s">
        <v>574</v>
      </c>
      <c r="AN81" s="2" t="s">
        <v>575</v>
      </c>
      <c r="AO81" s="2" t="s">
        <v>576</v>
      </c>
      <c r="AP81" s="2" t="s">
        <v>134</v>
      </c>
      <c r="AQ81" s="2" t="s">
        <v>134</v>
      </c>
      <c r="AR81" s="2" t="s">
        <v>134</v>
      </c>
      <c r="AS81" s="2">
        <v>0</v>
      </c>
      <c r="AT81" s="2" t="s">
        <v>134</v>
      </c>
      <c r="AU81" s="2" t="s">
        <v>134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 t="s">
        <v>135</v>
      </c>
    </row>
    <row r="82" spans="1:99" s="2" customFormat="1" x14ac:dyDescent="0.25">
      <c r="A82" s="2" t="s">
        <v>577</v>
      </c>
      <c r="C82" s="2" t="s">
        <v>578</v>
      </c>
      <c r="F82" s="2">
        <v>0</v>
      </c>
      <c r="G82" s="2">
        <v>11.5</v>
      </c>
      <c r="H82" s="2">
        <v>0</v>
      </c>
      <c r="I82" s="2">
        <v>1510</v>
      </c>
      <c r="J82" s="2">
        <v>820</v>
      </c>
      <c r="K82" s="2">
        <v>1510</v>
      </c>
      <c r="L82" s="2">
        <f t="shared" si="25"/>
        <v>65775449</v>
      </c>
      <c r="M82" s="2">
        <v>276</v>
      </c>
      <c r="N82" s="2">
        <f t="shared" si="26"/>
        <v>12022560</v>
      </c>
      <c r="O82" s="2">
        <f t="shared" si="27"/>
        <v>0.43125000000000002</v>
      </c>
      <c r="P82" s="2">
        <f t="shared" si="28"/>
        <v>1116933.3600000001</v>
      </c>
      <c r="Q82" s="2">
        <f t="shared" si="29"/>
        <v>1.11693336</v>
      </c>
      <c r="R82" s="2">
        <v>9.4</v>
      </c>
      <c r="S82" s="2">
        <f t="shared" si="30"/>
        <v>24.345905999999999</v>
      </c>
      <c r="T82" s="2">
        <f t="shared" si="31"/>
        <v>6016</v>
      </c>
      <c r="U82" s="2">
        <f t="shared" si="32"/>
        <v>262072000</v>
      </c>
      <c r="V82" s="2">
        <v>24778.801742</v>
      </c>
      <c r="W82" s="2">
        <f t="shared" si="33"/>
        <v>7.552578770961599</v>
      </c>
      <c r="X82" s="2">
        <f t="shared" si="34"/>
        <v>4.6929563771243483</v>
      </c>
      <c r="Y82" s="2">
        <f t="shared" si="35"/>
        <v>2.0159349928510175</v>
      </c>
      <c r="Z82" s="2">
        <f t="shared" si="36"/>
        <v>5.4710019330325652</v>
      </c>
      <c r="AA82" s="2">
        <f t="shared" si="37"/>
        <v>7.467054119893981</v>
      </c>
      <c r="AB82" s="2" t="e">
        <f t="shared" si="38"/>
        <v>#DIV/0!</v>
      </c>
      <c r="AC82" s="2">
        <v>0</v>
      </c>
      <c r="AD82" s="2" t="e">
        <f t="shared" si="39"/>
        <v>#DIV/0!</v>
      </c>
      <c r="AE82" s="2" t="s">
        <v>134</v>
      </c>
      <c r="AF82" s="2">
        <f t="shared" si="40"/>
        <v>21.797101449275363</v>
      </c>
      <c r="AG82" s="2">
        <f t="shared" si="41"/>
        <v>0.13983434102280995</v>
      </c>
      <c r="AH82" s="2">
        <f t="shared" si="42"/>
        <v>1.1042853176853591</v>
      </c>
      <c r="AI82" s="2">
        <f t="shared" si="43"/>
        <v>35719118</v>
      </c>
      <c r="AJ82" s="2">
        <f t="shared" si="44"/>
        <v>1011453.6</v>
      </c>
      <c r="AK82" s="2">
        <f t="shared" si="45"/>
        <v>1.0114536000000001</v>
      </c>
      <c r="AL82" s="2" t="s">
        <v>579</v>
      </c>
      <c r="AM82" s="2" t="s">
        <v>134</v>
      </c>
      <c r="AN82" s="2" t="s">
        <v>580</v>
      </c>
      <c r="AO82" s="2" t="s">
        <v>581</v>
      </c>
      <c r="AP82" s="2" t="s">
        <v>134</v>
      </c>
      <c r="AQ82" s="2" t="s">
        <v>134</v>
      </c>
      <c r="AR82" s="2" t="s">
        <v>134</v>
      </c>
      <c r="AS82" s="2">
        <v>0</v>
      </c>
      <c r="AT82" s="2" t="s">
        <v>134</v>
      </c>
      <c r="AU82" s="2" t="s">
        <v>134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 t="s">
        <v>135</v>
      </c>
    </row>
    <row r="83" spans="1:99" s="2" customFormat="1" x14ac:dyDescent="0.25">
      <c r="A83" s="2" t="s">
        <v>582</v>
      </c>
      <c r="B83" s="2" t="s">
        <v>583</v>
      </c>
      <c r="C83" s="2" t="s">
        <v>584</v>
      </c>
      <c r="D83" s="2">
        <v>1909</v>
      </c>
      <c r="E83" s="2">
        <f>2015-D83</f>
        <v>106</v>
      </c>
      <c r="F83" s="2">
        <v>0</v>
      </c>
      <c r="G83" s="2">
        <v>15</v>
      </c>
      <c r="H83" s="2">
        <v>20500</v>
      </c>
      <c r="I83" s="2">
        <v>883</v>
      </c>
      <c r="J83" s="2">
        <v>883</v>
      </c>
      <c r="K83" s="2">
        <v>883</v>
      </c>
      <c r="L83" s="2">
        <f t="shared" si="25"/>
        <v>38463391.700000003</v>
      </c>
      <c r="M83" s="2">
        <v>280</v>
      </c>
      <c r="N83" s="2">
        <f t="shared" si="26"/>
        <v>12196800</v>
      </c>
      <c r="O83" s="2">
        <f t="shared" si="27"/>
        <v>0.4375</v>
      </c>
      <c r="P83" s="2">
        <f t="shared" si="28"/>
        <v>1133120.8</v>
      </c>
      <c r="Q83" s="2">
        <f t="shared" si="29"/>
        <v>1.1331208000000002</v>
      </c>
      <c r="R83" s="2">
        <v>1214</v>
      </c>
      <c r="S83" s="2">
        <f t="shared" si="30"/>
        <v>3144.2478599999999</v>
      </c>
      <c r="T83" s="2">
        <f t="shared" si="31"/>
        <v>776960</v>
      </c>
      <c r="U83" s="2">
        <f t="shared" si="32"/>
        <v>33846320000</v>
      </c>
      <c r="W83" s="2">
        <f t="shared" si="33"/>
        <v>0</v>
      </c>
      <c r="X83" s="2">
        <f t="shared" si="34"/>
        <v>0</v>
      </c>
      <c r="Y83" s="2">
        <f t="shared" si="35"/>
        <v>0</v>
      </c>
      <c r="Z83" s="2">
        <f t="shared" si="36"/>
        <v>3.1535641889675983</v>
      </c>
      <c r="AA83" s="2">
        <f t="shared" si="37"/>
        <v>0</v>
      </c>
      <c r="AB83" s="2" t="e">
        <f t="shared" si="38"/>
        <v>#DIV/0!</v>
      </c>
      <c r="AC83" s="2">
        <v>0</v>
      </c>
      <c r="AD83" s="2" t="e">
        <f t="shared" si="39"/>
        <v>#DIV/0!</v>
      </c>
      <c r="AE83" s="2" t="s">
        <v>134</v>
      </c>
      <c r="AF83" s="2">
        <f t="shared" si="40"/>
        <v>2774.8571428571427</v>
      </c>
      <c r="AG83" s="2">
        <f t="shared" si="41"/>
        <v>8.002472170034837E-2</v>
      </c>
      <c r="AH83" s="2">
        <f t="shared" si="42"/>
        <v>1.040359401170903</v>
      </c>
      <c r="AI83" s="2">
        <f t="shared" si="43"/>
        <v>38463391.700000003</v>
      </c>
      <c r="AJ83" s="2">
        <f t="shared" si="44"/>
        <v>1089162.8400000001</v>
      </c>
      <c r="AK83" s="2">
        <f t="shared" si="45"/>
        <v>1.0891628400000002</v>
      </c>
      <c r="AL83" s="2" t="s">
        <v>134</v>
      </c>
      <c r="AM83" s="2" t="s">
        <v>134</v>
      </c>
      <c r="AN83" s="2" t="s">
        <v>134</v>
      </c>
      <c r="AO83" s="2" t="s">
        <v>134</v>
      </c>
      <c r="AP83" s="2" t="s">
        <v>134</v>
      </c>
      <c r="AQ83" s="2" t="s">
        <v>134</v>
      </c>
      <c r="AR83" s="2" t="s">
        <v>134</v>
      </c>
      <c r="AS83" s="2">
        <v>0</v>
      </c>
      <c r="AT83" s="2" t="s">
        <v>134</v>
      </c>
      <c r="AU83" s="2" t="s">
        <v>134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 t="s">
        <v>135</v>
      </c>
    </row>
    <row r="84" spans="1:99" s="2" customFormat="1" x14ac:dyDescent="0.25">
      <c r="A84" s="2" t="s">
        <v>585</v>
      </c>
      <c r="C84" s="2" t="s">
        <v>586</v>
      </c>
      <c r="D84" s="2">
        <v>1917</v>
      </c>
      <c r="E84" s="2">
        <f>2015-D84</f>
        <v>98</v>
      </c>
      <c r="F84" s="2">
        <v>0</v>
      </c>
      <c r="G84" s="2">
        <v>14</v>
      </c>
      <c r="H84" s="2">
        <v>668</v>
      </c>
      <c r="I84" s="2">
        <v>1863</v>
      </c>
      <c r="J84" s="2">
        <v>532</v>
      </c>
      <c r="K84" s="2">
        <v>1863</v>
      </c>
      <c r="L84" s="2">
        <f t="shared" si="25"/>
        <v>81152093.700000003</v>
      </c>
      <c r="M84" s="2">
        <v>290.84874330999997</v>
      </c>
      <c r="N84" s="2">
        <f t="shared" si="26"/>
        <v>12669371.2585836</v>
      </c>
      <c r="O84" s="2">
        <f t="shared" si="27"/>
        <v>0.45445116142187497</v>
      </c>
      <c r="P84" s="2">
        <f t="shared" si="28"/>
        <v>1177024.1453515065</v>
      </c>
      <c r="Q84" s="2">
        <f t="shared" si="29"/>
        <v>1.1770241453515065</v>
      </c>
      <c r="R84" s="2">
        <v>2.2000000000000002</v>
      </c>
      <c r="S84" s="2">
        <f t="shared" si="30"/>
        <v>5.697978</v>
      </c>
      <c r="T84" s="2">
        <f t="shared" si="31"/>
        <v>1408</v>
      </c>
      <c r="U84" s="2">
        <f t="shared" si="32"/>
        <v>61336000.000000007</v>
      </c>
      <c r="V84" s="2">
        <v>23466.230897000001</v>
      </c>
      <c r="W84" s="2">
        <f t="shared" si="33"/>
        <v>7.1525071774056004</v>
      </c>
      <c r="X84" s="2">
        <f t="shared" si="34"/>
        <v>4.4443633345064182</v>
      </c>
      <c r="Y84" s="2">
        <f t="shared" si="35"/>
        <v>1.8597754368356703</v>
      </c>
      <c r="Z84" s="2">
        <f t="shared" si="36"/>
        <v>6.4053765608154247</v>
      </c>
      <c r="AA84" s="2">
        <f t="shared" si="37"/>
        <v>10.899700330402084</v>
      </c>
      <c r="AB84" s="2" t="e">
        <f t="shared" si="38"/>
        <v>#DIV/0!</v>
      </c>
      <c r="AC84" s="2">
        <v>0</v>
      </c>
      <c r="AD84" s="2" t="e">
        <f t="shared" si="39"/>
        <v>#DIV/0!</v>
      </c>
      <c r="AE84" s="2" t="s">
        <v>134</v>
      </c>
      <c r="AF84" s="2">
        <f t="shared" si="40"/>
        <v>4.8410042415046259</v>
      </c>
      <c r="AG84" s="2">
        <f t="shared" si="41"/>
        <v>0.15948233417154273</v>
      </c>
      <c r="AH84" s="2">
        <f t="shared" si="42"/>
        <v>1.7936662135070423</v>
      </c>
      <c r="AI84" s="2">
        <f t="shared" si="43"/>
        <v>23173866.800000001</v>
      </c>
      <c r="AJ84" s="2">
        <f t="shared" si="44"/>
        <v>656211.36</v>
      </c>
      <c r="AK84" s="2">
        <f t="shared" si="45"/>
        <v>0.65621136000000002</v>
      </c>
      <c r="AL84" s="2" t="s">
        <v>587</v>
      </c>
      <c r="AM84" s="2" t="s">
        <v>588</v>
      </c>
      <c r="AN84" s="2" t="s">
        <v>589</v>
      </c>
      <c r="AO84" s="2" t="s">
        <v>590</v>
      </c>
      <c r="AP84" s="2" t="s">
        <v>134</v>
      </c>
      <c r="AQ84" s="2" t="s">
        <v>134</v>
      </c>
      <c r="AR84" s="2" t="s">
        <v>134</v>
      </c>
      <c r="AS84" s="2">
        <v>0</v>
      </c>
      <c r="AT84" s="2" t="s">
        <v>134</v>
      </c>
      <c r="AU84" s="2" t="s">
        <v>134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 t="s">
        <v>169</v>
      </c>
    </row>
    <row r="85" spans="1:99" s="2" customFormat="1" x14ac:dyDescent="0.25">
      <c r="A85" s="2" t="s">
        <v>591</v>
      </c>
      <c r="C85" s="2" t="s">
        <v>592</v>
      </c>
      <c r="F85" s="2">
        <v>0</v>
      </c>
      <c r="G85" s="2">
        <v>14</v>
      </c>
      <c r="H85" s="2">
        <v>0</v>
      </c>
      <c r="I85" s="2">
        <v>38950</v>
      </c>
      <c r="J85" s="2">
        <v>15950</v>
      </c>
      <c r="K85" s="2">
        <v>38950</v>
      </c>
      <c r="L85" s="2">
        <f t="shared" si="25"/>
        <v>1696658105</v>
      </c>
      <c r="M85" s="2">
        <v>2800</v>
      </c>
      <c r="N85" s="2">
        <f t="shared" si="26"/>
        <v>121968000</v>
      </c>
      <c r="O85" s="2">
        <f t="shared" si="27"/>
        <v>4.375</v>
      </c>
      <c r="P85" s="2">
        <f t="shared" si="28"/>
        <v>11331208</v>
      </c>
      <c r="Q85" s="2">
        <f t="shared" si="29"/>
        <v>11.331208</v>
      </c>
      <c r="R85" s="2">
        <v>82</v>
      </c>
      <c r="S85" s="2">
        <f t="shared" si="30"/>
        <v>212.37917999999999</v>
      </c>
      <c r="T85" s="2">
        <f t="shared" si="31"/>
        <v>52480</v>
      </c>
      <c r="U85" s="2">
        <f t="shared" si="32"/>
        <v>2286160000</v>
      </c>
      <c r="V85" s="2">
        <v>119425.65462</v>
      </c>
      <c r="W85" s="2">
        <f t="shared" si="33"/>
        <v>36.400939528175996</v>
      </c>
      <c r="X85" s="2">
        <f t="shared" si="34"/>
        <v>22.618502431100282</v>
      </c>
      <c r="Y85" s="2">
        <f t="shared" si="35"/>
        <v>3.0504884043373037</v>
      </c>
      <c r="Z85" s="2">
        <f t="shared" si="36"/>
        <v>13.910682351108488</v>
      </c>
      <c r="AA85" s="2">
        <f t="shared" si="37"/>
        <v>1.8502047589177313</v>
      </c>
      <c r="AB85" s="2" t="e">
        <f t="shared" si="38"/>
        <v>#DIV/0!</v>
      </c>
      <c r="AC85" s="2">
        <v>0</v>
      </c>
      <c r="AD85" s="2" t="e">
        <f t="shared" si="39"/>
        <v>#DIV/0!</v>
      </c>
      <c r="AE85" s="2">
        <v>110.575</v>
      </c>
      <c r="AF85" s="2">
        <f t="shared" si="40"/>
        <v>18.742857142857144</v>
      </c>
      <c r="AG85" s="2">
        <f t="shared" si="41"/>
        <v>0.11162743124110105</v>
      </c>
      <c r="AH85" s="2">
        <f t="shared" si="42"/>
        <v>0.57594818259179137</v>
      </c>
      <c r="AI85" s="2">
        <f t="shared" si="43"/>
        <v>694780405</v>
      </c>
      <c r="AJ85" s="2">
        <f t="shared" si="44"/>
        <v>19674006</v>
      </c>
      <c r="AK85" s="2">
        <f t="shared" si="45"/>
        <v>19.674005999999999</v>
      </c>
      <c r="AL85" s="2" t="s">
        <v>347</v>
      </c>
      <c r="AM85" s="2" t="s">
        <v>348</v>
      </c>
      <c r="AN85" s="2" t="s">
        <v>349</v>
      </c>
      <c r="AO85" s="2" t="s">
        <v>350</v>
      </c>
      <c r="AP85" s="2" t="s">
        <v>351</v>
      </c>
      <c r="AQ85" s="2" t="s">
        <v>341</v>
      </c>
      <c r="AR85" s="2" t="s">
        <v>166</v>
      </c>
      <c r="AS85" s="2">
        <v>2</v>
      </c>
      <c r="AT85" s="2" t="s">
        <v>352</v>
      </c>
      <c r="AU85" s="2" t="s">
        <v>353</v>
      </c>
      <c r="AV85" s="2">
        <v>8</v>
      </c>
      <c r="AW85" s="5">
        <v>16</v>
      </c>
      <c r="AX85" s="5">
        <v>82</v>
      </c>
      <c r="AY85" s="5">
        <v>3</v>
      </c>
      <c r="AZ85" s="5">
        <v>4.3</v>
      </c>
      <c r="BA85" s="5">
        <v>6</v>
      </c>
      <c r="BB85" s="2">
        <v>0</v>
      </c>
      <c r="BC85" s="2">
        <v>0</v>
      </c>
      <c r="BD85" s="2">
        <v>0</v>
      </c>
      <c r="BE85" s="2">
        <v>0</v>
      </c>
      <c r="BF85" s="5">
        <v>31.1</v>
      </c>
      <c r="BG85" s="5">
        <v>25.6</v>
      </c>
      <c r="BH85" s="5">
        <v>31</v>
      </c>
      <c r="BI85" s="5">
        <v>0.2</v>
      </c>
      <c r="BJ85" s="2">
        <v>0</v>
      </c>
      <c r="BK85" s="2">
        <v>0</v>
      </c>
      <c r="BL85" s="5">
        <v>0.5</v>
      </c>
      <c r="BM85" s="2">
        <v>0</v>
      </c>
      <c r="BN85" s="5">
        <v>1.4</v>
      </c>
      <c r="BO85" s="5">
        <v>24719</v>
      </c>
      <c r="BP85" s="5">
        <v>1427</v>
      </c>
      <c r="BQ85" s="5">
        <v>153</v>
      </c>
      <c r="BR85" s="5">
        <v>9</v>
      </c>
      <c r="BS85" s="5">
        <v>0.2</v>
      </c>
      <c r="BT85" s="5">
        <v>0.01</v>
      </c>
      <c r="BU85" s="5">
        <v>33008</v>
      </c>
      <c r="BV85" s="5">
        <v>204</v>
      </c>
      <c r="BW85" s="5">
        <v>0.27</v>
      </c>
      <c r="BX85" s="5">
        <v>86897</v>
      </c>
      <c r="BY85" s="5">
        <v>2014</v>
      </c>
      <c r="BZ85" s="5">
        <v>536</v>
      </c>
      <c r="CA85" s="5">
        <v>12</v>
      </c>
      <c r="CB85" s="5">
        <v>0.89</v>
      </c>
      <c r="CC85" s="5">
        <v>0.02</v>
      </c>
      <c r="CD85" s="2">
        <v>0</v>
      </c>
      <c r="CE85" s="5">
        <v>1</v>
      </c>
      <c r="CF85" s="2">
        <v>0</v>
      </c>
      <c r="CG85" s="2">
        <v>0</v>
      </c>
      <c r="CH85" s="5">
        <v>57</v>
      </c>
      <c r="CI85" s="5">
        <v>39</v>
      </c>
      <c r="CJ85" s="5">
        <v>87</v>
      </c>
      <c r="CK85" s="5">
        <v>2</v>
      </c>
      <c r="CL85" s="5">
        <v>8</v>
      </c>
      <c r="CM85" s="2">
        <v>0</v>
      </c>
      <c r="CN85" s="2">
        <v>0</v>
      </c>
      <c r="CO85" s="2">
        <v>0</v>
      </c>
      <c r="CP85" s="2">
        <v>0</v>
      </c>
      <c r="CQ85" s="5">
        <v>1</v>
      </c>
      <c r="CR85" s="5">
        <v>2</v>
      </c>
      <c r="CS85" s="5">
        <v>0.50287000000000004</v>
      </c>
      <c r="CT85" s="5">
        <v>9.7890000000000005E-2</v>
      </c>
      <c r="CU85" s="2" t="s">
        <v>135</v>
      </c>
    </row>
    <row r="86" spans="1:99" s="2" customFormat="1" x14ac:dyDescent="0.25">
      <c r="A86" s="2" t="s">
        <v>593</v>
      </c>
      <c r="C86" s="2" t="s">
        <v>594</v>
      </c>
      <c r="F86" s="2">
        <v>0</v>
      </c>
      <c r="G86" s="2">
        <v>15</v>
      </c>
      <c r="H86" s="2">
        <v>696</v>
      </c>
      <c r="I86" s="2">
        <v>32500</v>
      </c>
      <c r="J86" s="2">
        <v>16340</v>
      </c>
      <c r="K86" s="2">
        <v>32500</v>
      </c>
      <c r="L86" s="2">
        <f t="shared" si="25"/>
        <v>1415696750</v>
      </c>
      <c r="M86" s="2">
        <v>4500</v>
      </c>
      <c r="N86" s="2">
        <f t="shared" si="26"/>
        <v>196020000</v>
      </c>
      <c r="O86" s="2">
        <f t="shared" si="27"/>
        <v>7.03125</v>
      </c>
      <c r="P86" s="2">
        <f t="shared" si="28"/>
        <v>18210870</v>
      </c>
      <c r="Q86" s="2">
        <f t="shared" si="29"/>
        <v>18.21087</v>
      </c>
      <c r="R86" s="2">
        <v>45</v>
      </c>
      <c r="S86" s="2">
        <f t="shared" si="30"/>
        <v>116.54955</v>
      </c>
      <c r="T86" s="2">
        <f t="shared" si="31"/>
        <v>28800</v>
      </c>
      <c r="U86" s="2">
        <f t="shared" si="32"/>
        <v>1254600000</v>
      </c>
      <c r="W86" s="2">
        <f t="shared" si="33"/>
        <v>0</v>
      </c>
      <c r="X86" s="2">
        <f t="shared" si="34"/>
        <v>0</v>
      </c>
      <c r="Y86" s="2">
        <f t="shared" si="35"/>
        <v>0</v>
      </c>
      <c r="Z86" s="2">
        <f t="shared" si="36"/>
        <v>7.2222056422814003</v>
      </c>
      <c r="AA86" s="2">
        <f t="shared" si="37"/>
        <v>0</v>
      </c>
      <c r="AB86" s="2" t="e">
        <f t="shared" si="38"/>
        <v>#DIV/0!</v>
      </c>
      <c r="AC86" s="2">
        <v>0</v>
      </c>
      <c r="AD86" s="2" t="e">
        <f t="shared" si="39"/>
        <v>#DIV/0!</v>
      </c>
      <c r="AE86" s="2" t="s">
        <v>134</v>
      </c>
      <c r="AF86" s="2">
        <f t="shared" si="40"/>
        <v>6.4</v>
      </c>
      <c r="AG86" s="2">
        <f t="shared" si="41"/>
        <v>4.5715671805363879E-2</v>
      </c>
      <c r="AH86" s="2">
        <f t="shared" si="42"/>
        <v>0.90353822358641878</v>
      </c>
      <c r="AI86" s="2">
        <f t="shared" si="43"/>
        <v>711768766</v>
      </c>
      <c r="AJ86" s="2">
        <f t="shared" si="44"/>
        <v>20155063.199999999</v>
      </c>
      <c r="AK86" s="2">
        <f t="shared" si="45"/>
        <v>20.155063200000001</v>
      </c>
      <c r="AL86" s="2" t="s">
        <v>134</v>
      </c>
      <c r="AM86" s="2" t="s">
        <v>134</v>
      </c>
      <c r="AN86" s="2" t="s">
        <v>134</v>
      </c>
      <c r="AO86" s="2" t="s">
        <v>134</v>
      </c>
      <c r="AP86" s="2" t="s">
        <v>134</v>
      </c>
      <c r="AQ86" s="2" t="s">
        <v>134</v>
      </c>
      <c r="AR86" s="2" t="s">
        <v>134</v>
      </c>
      <c r="AS86" s="2">
        <v>0</v>
      </c>
      <c r="AT86" s="2" t="s">
        <v>134</v>
      </c>
      <c r="AU86" s="2" t="s">
        <v>134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2017-01-29T17:19:03Z</dcterms:created>
  <dcterms:modified xsi:type="dcterms:W3CDTF">2017-01-29T17:21:37Z</dcterms:modified>
</cp:coreProperties>
</file>