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45" i="1" l="1"/>
  <c r="AK45" i="1" s="1"/>
  <c r="AI45" i="1"/>
  <c r="AF45" i="1"/>
  <c r="Z45" i="1"/>
  <c r="AG45" i="1" s="1"/>
  <c r="X45" i="1"/>
  <c r="W45" i="1"/>
  <c r="U45" i="1"/>
  <c r="T45" i="1"/>
  <c r="S45" i="1"/>
  <c r="Q45" i="1"/>
  <c r="P45" i="1"/>
  <c r="AH45" i="1" s="1"/>
  <c r="O45" i="1"/>
  <c r="Y45" i="1" s="1"/>
  <c r="N45" i="1"/>
  <c r="L45" i="1"/>
  <c r="AJ44" i="1"/>
  <c r="AK44" i="1" s="1"/>
  <c r="AI44" i="1"/>
  <c r="X44" i="1"/>
  <c r="W44" i="1"/>
  <c r="AA44" i="1" s="1"/>
  <c r="U44" i="1"/>
  <c r="T44" i="1"/>
  <c r="AF44" i="1" s="1"/>
  <c r="S44" i="1"/>
  <c r="Q44" i="1"/>
  <c r="P44" i="1"/>
  <c r="O44" i="1"/>
  <c r="Y44" i="1" s="1"/>
  <c r="N44" i="1"/>
  <c r="L44" i="1"/>
  <c r="Z44" i="1" s="1"/>
  <c r="AJ43" i="1"/>
  <c r="AK43" i="1" s="1"/>
  <c r="AI43" i="1"/>
  <c r="AF43" i="1"/>
  <c r="AB43" i="1"/>
  <c r="X43" i="1"/>
  <c r="Y43" i="1" s="1"/>
  <c r="W43" i="1"/>
  <c r="AA43" i="1" s="1"/>
  <c r="U43" i="1"/>
  <c r="T43" i="1"/>
  <c r="S43" i="1"/>
  <c r="Q43" i="1"/>
  <c r="P43" i="1"/>
  <c r="AH43" i="1" s="1"/>
  <c r="O43" i="1"/>
  <c r="N43" i="1"/>
  <c r="L43" i="1"/>
  <c r="Z43" i="1" s="1"/>
  <c r="AK42" i="1"/>
  <c r="AJ42" i="1"/>
  <c r="AI42" i="1"/>
  <c r="AH42" i="1"/>
  <c r="AA42" i="1"/>
  <c r="X42" i="1"/>
  <c r="W42" i="1"/>
  <c r="U42" i="1"/>
  <c r="T42" i="1"/>
  <c r="AF42" i="1" s="1"/>
  <c r="S42" i="1"/>
  <c r="Q42" i="1"/>
  <c r="P42" i="1"/>
  <c r="O42" i="1"/>
  <c r="Y42" i="1" s="1"/>
  <c r="N42" i="1"/>
  <c r="L42" i="1"/>
  <c r="Z42" i="1" s="1"/>
  <c r="AG42" i="1" s="1"/>
  <c r="E42" i="1"/>
  <c r="AK41" i="1"/>
  <c r="AJ41" i="1"/>
  <c r="AI41" i="1"/>
  <c r="Z41" i="1"/>
  <c r="X41" i="1"/>
  <c r="W41" i="1"/>
  <c r="AA41" i="1" s="1"/>
  <c r="U41" i="1"/>
  <c r="T41" i="1"/>
  <c r="AF41" i="1" s="1"/>
  <c r="S41" i="1"/>
  <c r="Q41" i="1"/>
  <c r="P41" i="1"/>
  <c r="AH41" i="1" s="1"/>
  <c r="O41" i="1"/>
  <c r="Y41" i="1" s="1"/>
  <c r="N41" i="1"/>
  <c r="L41" i="1"/>
  <c r="E41" i="1"/>
  <c r="AK40" i="1"/>
  <c r="AJ40" i="1"/>
  <c r="AI40" i="1"/>
  <c r="AH40" i="1"/>
  <c r="AA40" i="1"/>
  <c r="X40" i="1"/>
  <c r="W40" i="1"/>
  <c r="U40" i="1"/>
  <c r="T40" i="1"/>
  <c r="AF40" i="1" s="1"/>
  <c r="S40" i="1"/>
  <c r="Q40" i="1"/>
  <c r="P40" i="1"/>
  <c r="O40" i="1"/>
  <c r="Y40" i="1" s="1"/>
  <c r="N40" i="1"/>
  <c r="L40" i="1"/>
  <c r="Z40" i="1" s="1"/>
  <c r="AG40" i="1" s="1"/>
  <c r="E40" i="1"/>
  <c r="AK39" i="1"/>
  <c r="AJ39" i="1"/>
  <c r="AI39" i="1"/>
  <c r="AA39" i="1"/>
  <c r="Z39" i="1"/>
  <c r="X39" i="1"/>
  <c r="W39" i="1"/>
  <c r="U39" i="1"/>
  <c r="T39" i="1"/>
  <c r="AF39" i="1" s="1"/>
  <c r="S39" i="1"/>
  <c r="Q39" i="1"/>
  <c r="P39" i="1"/>
  <c r="AH39" i="1" s="1"/>
  <c r="O39" i="1"/>
  <c r="Y39" i="1" s="1"/>
  <c r="N39" i="1"/>
  <c r="L39" i="1"/>
  <c r="E39" i="1"/>
  <c r="AK38" i="1"/>
  <c r="AJ38" i="1"/>
  <c r="AI38" i="1"/>
  <c r="AH38" i="1"/>
  <c r="AA38" i="1"/>
  <c r="X38" i="1"/>
  <c r="W38" i="1"/>
  <c r="U38" i="1"/>
  <c r="T38" i="1"/>
  <c r="AF38" i="1" s="1"/>
  <c r="S38" i="1"/>
  <c r="Q38" i="1"/>
  <c r="P38" i="1"/>
  <c r="O38" i="1"/>
  <c r="Y38" i="1" s="1"/>
  <c r="N38" i="1"/>
  <c r="L38" i="1"/>
  <c r="Z38" i="1" s="1"/>
  <c r="AG38" i="1" s="1"/>
  <c r="E38" i="1"/>
  <c r="AK37" i="1"/>
  <c r="AJ37" i="1"/>
  <c r="AI37" i="1"/>
  <c r="Z37" i="1"/>
  <c r="X37" i="1"/>
  <c r="W37" i="1"/>
  <c r="AA37" i="1" s="1"/>
  <c r="U37" i="1"/>
  <c r="T37" i="1"/>
  <c r="AF37" i="1" s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AA36" i="1"/>
  <c r="X36" i="1"/>
  <c r="W36" i="1"/>
  <c r="U36" i="1"/>
  <c r="T36" i="1"/>
  <c r="AF36" i="1" s="1"/>
  <c r="S36" i="1"/>
  <c r="Q36" i="1"/>
  <c r="P36" i="1"/>
  <c r="O36" i="1"/>
  <c r="Y36" i="1" s="1"/>
  <c r="N36" i="1"/>
  <c r="L36" i="1"/>
  <c r="Z36" i="1" s="1"/>
  <c r="AG36" i="1" s="1"/>
  <c r="E36" i="1"/>
  <c r="AK35" i="1"/>
  <c r="AJ35" i="1"/>
  <c r="AI35" i="1"/>
  <c r="Z35" i="1"/>
  <c r="X35" i="1"/>
  <c r="W35" i="1"/>
  <c r="AA35" i="1" s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A34" i="1"/>
  <c r="X34" i="1"/>
  <c r="W34" i="1"/>
  <c r="U34" i="1"/>
  <c r="T34" i="1"/>
  <c r="AF34" i="1" s="1"/>
  <c r="S34" i="1"/>
  <c r="Q34" i="1"/>
  <c r="P34" i="1"/>
  <c r="O34" i="1"/>
  <c r="Y34" i="1" s="1"/>
  <c r="N34" i="1"/>
  <c r="L34" i="1"/>
  <c r="Z34" i="1" s="1"/>
  <c r="AG34" i="1" s="1"/>
  <c r="E34" i="1"/>
  <c r="AK33" i="1"/>
  <c r="AJ33" i="1"/>
  <c r="AI33" i="1"/>
  <c r="Z33" i="1"/>
  <c r="X33" i="1"/>
  <c r="W33" i="1"/>
  <c r="AA33" i="1" s="1"/>
  <c r="U33" i="1"/>
  <c r="T33" i="1"/>
  <c r="AF33" i="1" s="1"/>
  <c r="S33" i="1"/>
  <c r="Q33" i="1"/>
  <c r="P33" i="1"/>
  <c r="AH33" i="1" s="1"/>
  <c r="O33" i="1"/>
  <c r="Y33" i="1" s="1"/>
  <c r="N33" i="1"/>
  <c r="L33" i="1"/>
  <c r="AK32" i="1"/>
  <c r="AA32" i="1" s="1"/>
  <c r="AJ32" i="1"/>
  <c r="AI32" i="1"/>
  <c r="AF32" i="1"/>
  <c r="Z32" i="1"/>
  <c r="X32" i="1"/>
  <c r="Y32" i="1" s="1"/>
  <c r="W32" i="1"/>
  <c r="U32" i="1"/>
  <c r="T32" i="1"/>
  <c r="S32" i="1"/>
  <c r="Q32" i="1"/>
  <c r="P32" i="1"/>
  <c r="AH32" i="1" s="1"/>
  <c r="O32" i="1"/>
  <c r="N32" i="1"/>
  <c r="L32" i="1"/>
  <c r="AK31" i="1"/>
  <c r="AJ31" i="1"/>
  <c r="AI31" i="1"/>
  <c r="AH31" i="1"/>
  <c r="X31" i="1"/>
  <c r="W31" i="1"/>
  <c r="AA31" i="1" s="1"/>
  <c r="U31" i="1"/>
  <c r="T31" i="1"/>
  <c r="AF31" i="1" s="1"/>
  <c r="S31" i="1"/>
  <c r="Q31" i="1"/>
  <c r="P31" i="1"/>
  <c r="O31" i="1"/>
  <c r="Y31" i="1" s="1"/>
  <c r="N31" i="1"/>
  <c r="L31" i="1"/>
  <c r="E31" i="1"/>
  <c r="AK30" i="1"/>
  <c r="AJ30" i="1"/>
  <c r="AI30" i="1"/>
  <c r="AF30" i="1"/>
  <c r="AD30" i="1"/>
  <c r="X30" i="1"/>
  <c r="W30" i="1"/>
  <c r="U30" i="1"/>
  <c r="T30" i="1"/>
  <c r="S30" i="1"/>
  <c r="Q30" i="1"/>
  <c r="P30" i="1"/>
  <c r="O30" i="1"/>
  <c r="Y30" i="1" s="1"/>
  <c r="N30" i="1"/>
  <c r="L30" i="1"/>
  <c r="Z30" i="1" s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E29" i="1"/>
  <c r="AJ28" i="1"/>
  <c r="AK28" i="1" s="1"/>
  <c r="AI28" i="1"/>
  <c r="AD28" i="1"/>
  <c r="X28" i="1"/>
  <c r="W28" i="1"/>
  <c r="U28" i="1"/>
  <c r="T28" i="1"/>
  <c r="AF28" i="1" s="1"/>
  <c r="S28" i="1"/>
  <c r="Q28" i="1"/>
  <c r="P28" i="1"/>
  <c r="O28" i="1"/>
  <c r="Y28" i="1" s="1"/>
  <c r="N28" i="1"/>
  <c r="L28" i="1"/>
  <c r="Z28" i="1" s="1"/>
  <c r="AJ27" i="1"/>
  <c r="AK27" i="1" s="1"/>
  <c r="AI27" i="1"/>
  <c r="AF27" i="1"/>
  <c r="X27" i="1"/>
  <c r="Y27" i="1" s="1"/>
  <c r="W27" i="1"/>
  <c r="AA27" i="1" s="1"/>
  <c r="U27" i="1"/>
  <c r="T27" i="1"/>
  <c r="S27" i="1"/>
  <c r="Q27" i="1"/>
  <c r="P27" i="1"/>
  <c r="O27" i="1"/>
  <c r="N27" i="1"/>
  <c r="L27" i="1"/>
  <c r="Z27" i="1" s="1"/>
  <c r="E27" i="1"/>
  <c r="AJ26" i="1"/>
  <c r="AK26" i="1" s="1"/>
  <c r="AI26" i="1"/>
  <c r="AH26" i="1"/>
  <c r="Z26" i="1"/>
  <c r="X26" i="1"/>
  <c r="W26" i="1"/>
  <c r="AA26" i="1" s="1"/>
  <c r="U26" i="1"/>
  <c r="T26" i="1"/>
  <c r="AF26" i="1" s="1"/>
  <c r="S26" i="1"/>
  <c r="Q26" i="1"/>
  <c r="P26" i="1"/>
  <c r="O26" i="1"/>
  <c r="Y26" i="1" s="1"/>
  <c r="N26" i="1"/>
  <c r="L26" i="1"/>
  <c r="E26" i="1"/>
  <c r="AK25" i="1"/>
  <c r="AJ25" i="1"/>
  <c r="AI25" i="1"/>
  <c r="AF25" i="1"/>
  <c r="AB25" i="1"/>
  <c r="AA25" i="1"/>
  <c r="X25" i="1"/>
  <c r="Y25" i="1" s="1"/>
  <c r="W25" i="1"/>
  <c r="U25" i="1"/>
  <c r="T25" i="1"/>
  <c r="S25" i="1"/>
  <c r="Q25" i="1"/>
  <c r="P25" i="1"/>
  <c r="AH25" i="1" s="1"/>
  <c r="O25" i="1"/>
  <c r="N25" i="1"/>
  <c r="L25" i="1"/>
  <c r="Z25" i="1" s="1"/>
  <c r="E25" i="1"/>
  <c r="AJ24" i="1"/>
  <c r="AK24" i="1" s="1"/>
  <c r="AI24" i="1"/>
  <c r="AF24" i="1"/>
  <c r="Z24" i="1"/>
  <c r="X24" i="1"/>
  <c r="W24" i="1"/>
  <c r="U24" i="1"/>
  <c r="T24" i="1"/>
  <c r="S24" i="1"/>
  <c r="Q24" i="1"/>
  <c r="P24" i="1"/>
  <c r="AH24" i="1" s="1"/>
  <c r="O24" i="1"/>
  <c r="Y24" i="1" s="1"/>
  <c r="N24" i="1"/>
  <c r="L24" i="1"/>
  <c r="E24" i="1"/>
  <c r="AK23" i="1"/>
  <c r="AJ23" i="1"/>
  <c r="AI23" i="1"/>
  <c r="AH23" i="1"/>
  <c r="AF23" i="1"/>
  <c r="AA23" i="1"/>
  <c r="Z23" i="1"/>
  <c r="X23" i="1"/>
  <c r="Y23" i="1" s="1"/>
  <c r="W23" i="1"/>
  <c r="U23" i="1"/>
  <c r="T23" i="1"/>
  <c r="S23" i="1"/>
  <c r="Q23" i="1"/>
  <c r="P23" i="1"/>
  <c r="O23" i="1"/>
  <c r="N23" i="1"/>
  <c r="L23" i="1"/>
  <c r="E23" i="1"/>
  <c r="AJ22" i="1"/>
  <c r="AK22" i="1" s="1"/>
  <c r="AI22" i="1"/>
  <c r="AD22" i="1"/>
  <c r="X22" i="1"/>
  <c r="W22" i="1"/>
  <c r="U22" i="1"/>
  <c r="T22" i="1"/>
  <c r="AF22" i="1" s="1"/>
  <c r="S22" i="1"/>
  <c r="Q22" i="1"/>
  <c r="P22" i="1"/>
  <c r="O22" i="1"/>
  <c r="Y22" i="1" s="1"/>
  <c r="N22" i="1"/>
  <c r="Z22" i="1" s="1"/>
  <c r="L22" i="1"/>
  <c r="AJ21" i="1"/>
  <c r="AK21" i="1" s="1"/>
  <c r="AI21" i="1"/>
  <c r="X21" i="1"/>
  <c r="W21" i="1"/>
  <c r="AA21" i="1" s="1"/>
  <c r="U21" i="1"/>
  <c r="T21" i="1"/>
  <c r="AF21" i="1" s="1"/>
  <c r="S21" i="1"/>
  <c r="Q21" i="1"/>
  <c r="P21" i="1"/>
  <c r="O21" i="1"/>
  <c r="Y21" i="1" s="1"/>
  <c r="N21" i="1"/>
  <c r="L21" i="1"/>
  <c r="Z21" i="1" s="1"/>
  <c r="AK20" i="1"/>
  <c r="AJ20" i="1"/>
  <c r="AI20" i="1"/>
  <c r="AH20" i="1"/>
  <c r="AF20" i="1"/>
  <c r="AB20" i="1"/>
  <c r="AA20" i="1"/>
  <c r="X20" i="1"/>
  <c r="Y20" i="1" s="1"/>
  <c r="W20" i="1"/>
  <c r="U20" i="1"/>
  <c r="T20" i="1"/>
  <c r="S20" i="1"/>
  <c r="Q20" i="1"/>
  <c r="P20" i="1"/>
  <c r="O20" i="1"/>
  <c r="N20" i="1"/>
  <c r="L20" i="1"/>
  <c r="Z20" i="1" s="1"/>
  <c r="E20" i="1"/>
  <c r="AJ19" i="1"/>
  <c r="AK19" i="1" s="1"/>
  <c r="AI19" i="1"/>
  <c r="Z19" i="1"/>
  <c r="X19" i="1"/>
  <c r="W19" i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A18" i="1" s="1"/>
  <c r="AJ18" i="1"/>
  <c r="AI18" i="1"/>
  <c r="AH18" i="1"/>
  <c r="AG18" i="1"/>
  <c r="AF18" i="1"/>
  <c r="Z18" i="1"/>
  <c r="X18" i="1"/>
  <c r="Y18" i="1" s="1"/>
  <c r="W18" i="1"/>
  <c r="U18" i="1"/>
  <c r="T18" i="1"/>
  <c r="S18" i="1"/>
  <c r="Q18" i="1"/>
  <c r="P18" i="1"/>
  <c r="O18" i="1"/>
  <c r="N18" i="1"/>
  <c r="L18" i="1"/>
  <c r="E18" i="1"/>
  <c r="AJ17" i="1"/>
  <c r="AK17" i="1" s="1"/>
  <c r="AI17" i="1"/>
  <c r="X17" i="1"/>
  <c r="Y17" i="1" s="1"/>
  <c r="W17" i="1"/>
  <c r="U17" i="1"/>
  <c r="T17" i="1"/>
  <c r="AF17" i="1" s="1"/>
  <c r="S17" i="1"/>
  <c r="Q17" i="1"/>
  <c r="P17" i="1"/>
  <c r="O17" i="1"/>
  <c r="N17" i="1"/>
  <c r="Z17" i="1" s="1"/>
  <c r="L17" i="1"/>
  <c r="E17" i="1"/>
  <c r="AJ16" i="1"/>
  <c r="AK16" i="1" s="1"/>
  <c r="AI16" i="1"/>
  <c r="AF16" i="1"/>
  <c r="Z16" i="1"/>
  <c r="X16" i="1"/>
  <c r="Y16" i="1" s="1"/>
  <c r="W16" i="1"/>
  <c r="U16" i="1"/>
  <c r="T16" i="1"/>
  <c r="S16" i="1"/>
  <c r="Q16" i="1"/>
  <c r="P16" i="1"/>
  <c r="O16" i="1"/>
  <c r="N16" i="1"/>
  <c r="L16" i="1"/>
  <c r="E16" i="1"/>
  <c r="AJ15" i="1"/>
  <c r="AK15" i="1" s="1"/>
  <c r="AI15" i="1"/>
  <c r="X15" i="1"/>
  <c r="Y15" i="1" s="1"/>
  <c r="W15" i="1"/>
  <c r="U15" i="1"/>
  <c r="T15" i="1"/>
  <c r="AF15" i="1" s="1"/>
  <c r="S15" i="1"/>
  <c r="Q15" i="1"/>
  <c r="P15" i="1"/>
  <c r="O15" i="1"/>
  <c r="N15" i="1"/>
  <c r="Z15" i="1" s="1"/>
  <c r="AG15" i="1" s="1"/>
  <c r="L15" i="1"/>
  <c r="E15" i="1"/>
  <c r="AJ14" i="1"/>
  <c r="AK14" i="1" s="1"/>
  <c r="AI14" i="1"/>
  <c r="AF14" i="1"/>
  <c r="X14" i="1"/>
  <c r="Y14" i="1" s="1"/>
  <c r="W14" i="1"/>
  <c r="AA14" i="1" s="1"/>
  <c r="U14" i="1"/>
  <c r="T14" i="1"/>
  <c r="S14" i="1"/>
  <c r="Q14" i="1"/>
  <c r="P14" i="1"/>
  <c r="O14" i="1"/>
  <c r="N14" i="1"/>
  <c r="L14" i="1"/>
  <c r="Z14" i="1" s="1"/>
  <c r="E14" i="1"/>
  <c r="AJ13" i="1"/>
  <c r="AK13" i="1" s="1"/>
  <c r="AI13" i="1"/>
  <c r="AH13" i="1"/>
  <c r="Z13" i="1"/>
  <c r="X13" i="1"/>
  <c r="W13" i="1"/>
  <c r="AA13" i="1" s="1"/>
  <c r="U13" i="1"/>
  <c r="T13" i="1"/>
  <c r="AF13" i="1" s="1"/>
  <c r="S13" i="1"/>
  <c r="Q13" i="1"/>
  <c r="P13" i="1"/>
  <c r="O13" i="1"/>
  <c r="Y13" i="1" s="1"/>
  <c r="N13" i="1"/>
  <c r="L13" i="1"/>
  <c r="E13" i="1"/>
  <c r="AK12" i="1"/>
  <c r="AJ12" i="1"/>
  <c r="AI12" i="1"/>
  <c r="AF12" i="1"/>
  <c r="AB12" i="1"/>
  <c r="AA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AF11" i="1"/>
  <c r="Z11" i="1"/>
  <c r="X11" i="1"/>
  <c r="W11" i="1"/>
  <c r="U11" i="1"/>
  <c r="T11" i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AF10" i="1"/>
  <c r="AA10" i="1"/>
  <c r="Z10" i="1"/>
  <c r="X10" i="1"/>
  <c r="Y10" i="1" s="1"/>
  <c r="W10" i="1"/>
  <c r="U10" i="1"/>
  <c r="T10" i="1"/>
  <c r="S10" i="1"/>
  <c r="Q10" i="1"/>
  <c r="P10" i="1"/>
  <c r="O10" i="1"/>
  <c r="N10" i="1"/>
  <c r="L10" i="1"/>
  <c r="E10" i="1"/>
  <c r="AJ9" i="1"/>
  <c r="AK9" i="1" s="1"/>
  <c r="AI9" i="1"/>
  <c r="AD9" i="1"/>
  <c r="X9" i="1"/>
  <c r="W9" i="1"/>
  <c r="U9" i="1"/>
  <c r="T9" i="1"/>
  <c r="AF9" i="1" s="1"/>
  <c r="S9" i="1"/>
  <c r="Q9" i="1"/>
  <c r="P9" i="1"/>
  <c r="O9" i="1"/>
  <c r="Y9" i="1" s="1"/>
  <c r="N9" i="1"/>
  <c r="Z9" i="1" s="1"/>
  <c r="L9" i="1"/>
  <c r="E9" i="1"/>
  <c r="AK8" i="1"/>
  <c r="AJ8" i="1"/>
  <c r="AI8" i="1"/>
  <c r="AG8" i="1"/>
  <c r="AF8" i="1"/>
  <c r="Z8" i="1"/>
  <c r="X8" i="1"/>
  <c r="W8" i="1"/>
  <c r="AA8" i="1" s="1"/>
  <c r="U8" i="1"/>
  <c r="T8" i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AF7" i="1"/>
  <c r="AB7" i="1"/>
  <c r="X7" i="1"/>
  <c r="Y7" i="1" s="1"/>
  <c r="W7" i="1"/>
  <c r="AA7" i="1" s="1"/>
  <c r="U7" i="1"/>
  <c r="T7" i="1"/>
  <c r="S7" i="1"/>
  <c r="Q7" i="1"/>
  <c r="P7" i="1"/>
  <c r="O7" i="1"/>
  <c r="N7" i="1"/>
  <c r="L7" i="1"/>
  <c r="Z7" i="1" s="1"/>
  <c r="AD7" i="1" s="1"/>
  <c r="E7" i="1"/>
  <c r="AJ6" i="1"/>
  <c r="AK6" i="1" s="1"/>
  <c r="AI6" i="1"/>
  <c r="AF6" i="1"/>
  <c r="AD6" i="1"/>
  <c r="Z6" i="1"/>
  <c r="X6" i="1"/>
  <c r="W6" i="1"/>
  <c r="AA6" i="1" s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AF5" i="1"/>
  <c r="AB5" i="1"/>
  <c r="X5" i="1"/>
  <c r="Y5" i="1" s="1"/>
  <c r="W5" i="1"/>
  <c r="AA5" i="1" s="1"/>
  <c r="U5" i="1"/>
  <c r="T5" i="1"/>
  <c r="S5" i="1"/>
  <c r="Q5" i="1"/>
  <c r="P5" i="1"/>
  <c r="O5" i="1"/>
  <c r="N5" i="1"/>
  <c r="L5" i="1"/>
  <c r="Z5" i="1" s="1"/>
  <c r="AD5" i="1" s="1"/>
  <c r="E5" i="1"/>
  <c r="AJ4" i="1"/>
  <c r="AK4" i="1" s="1"/>
  <c r="AI4" i="1"/>
  <c r="AF4" i="1"/>
  <c r="AD4" i="1"/>
  <c r="Z4" i="1"/>
  <c r="X4" i="1"/>
  <c r="W4" i="1"/>
  <c r="AA4" i="1" s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AF3" i="1"/>
  <c r="AB3" i="1"/>
  <c r="X3" i="1"/>
  <c r="Y3" i="1" s="1"/>
  <c r="W3" i="1"/>
  <c r="AA3" i="1" s="1"/>
  <c r="U3" i="1"/>
  <c r="T3" i="1"/>
  <c r="S3" i="1"/>
  <c r="Q3" i="1"/>
  <c r="P3" i="1"/>
  <c r="O3" i="1"/>
  <c r="N3" i="1"/>
  <c r="L3" i="1"/>
  <c r="Z3" i="1" s="1"/>
  <c r="AD3" i="1" s="1"/>
  <c r="E3" i="1"/>
  <c r="AD10" i="1" l="1"/>
  <c r="AB10" i="1"/>
  <c r="AG11" i="1"/>
  <c r="AD11" i="1"/>
  <c r="AB11" i="1"/>
  <c r="AD14" i="1"/>
  <c r="AG14" i="1"/>
  <c r="AD16" i="1"/>
  <c r="AB16" i="1"/>
  <c r="AG17" i="1"/>
  <c r="AB17" i="1"/>
  <c r="AB21" i="1"/>
  <c r="AG21" i="1"/>
  <c r="AD23" i="1"/>
  <c r="AB23" i="1"/>
  <c r="AG24" i="1"/>
  <c r="AD24" i="1"/>
  <c r="AB24" i="1"/>
  <c r="AD27" i="1"/>
  <c r="AG27" i="1"/>
  <c r="AD32" i="1"/>
  <c r="AB32" i="1"/>
  <c r="AB33" i="1"/>
  <c r="AD33" i="1"/>
  <c r="AB35" i="1"/>
  <c r="AD35" i="1"/>
  <c r="AB37" i="1"/>
  <c r="AD37" i="1"/>
  <c r="AB39" i="1"/>
  <c r="AD39" i="1"/>
  <c r="AB44" i="1"/>
  <c r="AG44" i="1"/>
  <c r="AH9" i="1"/>
  <c r="AB15" i="1"/>
  <c r="AH16" i="1"/>
  <c r="AD18" i="1"/>
  <c r="AB18" i="1"/>
  <c r="AG19" i="1"/>
  <c r="AD19" i="1"/>
  <c r="AB19" i="1"/>
  <c r="AH22" i="1"/>
  <c r="AB30" i="1"/>
  <c r="AG30" i="1"/>
  <c r="AA30" i="1"/>
  <c r="AG33" i="1"/>
  <c r="AG35" i="1"/>
  <c r="AG37" i="1"/>
  <c r="AB41" i="1"/>
  <c r="AD41" i="1"/>
  <c r="AG3" i="1"/>
  <c r="AG5" i="1"/>
  <c r="AG7" i="1"/>
  <c r="AD12" i="1"/>
  <c r="AG12" i="1"/>
  <c r="AG13" i="1"/>
  <c r="AD13" i="1"/>
  <c r="AB14" i="1"/>
  <c r="AH15" i="1"/>
  <c r="AD15" i="1"/>
  <c r="AA16" i="1"/>
  <c r="AG16" i="1"/>
  <c r="AH17" i="1"/>
  <c r="AD17" i="1"/>
  <c r="AD25" i="1"/>
  <c r="AG25" i="1"/>
  <c r="AG26" i="1"/>
  <c r="AD26" i="1"/>
  <c r="AB27" i="1"/>
  <c r="AB28" i="1"/>
  <c r="AG28" i="1"/>
  <c r="AA28" i="1"/>
  <c r="AG32" i="1"/>
  <c r="AG39" i="1"/>
  <c r="AG41" i="1"/>
  <c r="AD43" i="1"/>
  <c r="AG43" i="1"/>
  <c r="AD44" i="1"/>
  <c r="AB4" i="1"/>
  <c r="AG4" i="1"/>
  <c r="AB6" i="1"/>
  <c r="AG6" i="1"/>
  <c r="AD8" i="1"/>
  <c r="AB8" i="1"/>
  <c r="AG9" i="1"/>
  <c r="AB9" i="1"/>
  <c r="AG10" i="1"/>
  <c r="AB13" i="1"/>
  <c r="AH14" i="1"/>
  <c r="AA15" i="1"/>
  <c r="AD20" i="1"/>
  <c r="AG20" i="1"/>
  <c r="AD21" i="1"/>
  <c r="AG22" i="1"/>
  <c r="AB22" i="1"/>
  <c r="AG23" i="1"/>
  <c r="AB26" i="1"/>
  <c r="AH27" i="1"/>
  <c r="AB34" i="1"/>
  <c r="AB36" i="1"/>
  <c r="AB38" i="1"/>
  <c r="AB40" i="1"/>
  <c r="AB42" i="1"/>
  <c r="AA11" i="1"/>
  <c r="AA19" i="1"/>
  <c r="AA24" i="1"/>
  <c r="AH28" i="1"/>
  <c r="AH30" i="1"/>
  <c r="AD34" i="1"/>
  <c r="AD36" i="1"/>
  <c r="AD38" i="1"/>
  <c r="AD40" i="1"/>
  <c r="AD42" i="1"/>
  <c r="AH44" i="1"/>
  <c r="AA45" i="1"/>
  <c r="AB45" i="1"/>
  <c r="AA9" i="1"/>
  <c r="AA17" i="1"/>
  <c r="AH21" i="1"/>
  <c r="AA22" i="1"/>
  <c r="Z29" i="1"/>
  <c r="Z31" i="1"/>
  <c r="AD45" i="1"/>
  <c r="AB29" i="1" l="1"/>
  <c r="AG29" i="1"/>
  <c r="AD29" i="1"/>
  <c r="AB31" i="1"/>
  <c r="AG31" i="1"/>
  <c r="AD31" i="1"/>
</calcChain>
</file>

<file path=xl/sharedStrings.xml><?xml version="1.0" encoding="utf-8"?>
<sst xmlns="http://schemas.openxmlformats.org/spreadsheetml/2006/main" count="744" uniqueCount="352">
  <si>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</si>
  <si>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</si>
  <si>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</si>
  <si>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</si>
  <si>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</si>
  <si>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</si>
  <si>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</si>
  <si>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</si>
  <si>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</si>
  <si>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</si>
  <si>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</si>
  <si>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</si>
  <si>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</si>
  <si>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</si>
  <si>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</si>
  <si>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</si>
  <si>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</si>
  <si>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</si>
  <si>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</si>
  <si>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</si>
  <si>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</si>
  <si>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</si>
  <si>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</si>
  <si>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</si>
  <si>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</si>
  <si>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</si>
  <si>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</si>
  <si>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</si>
  <si>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</si>
  <si>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</si>
  <si>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</si>
  <si>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</si>
  <si>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</si>
  <si>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</si>
  <si>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</si>
  <si>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</si>
  <si>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</si>
  <si>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</si>
  <si>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</si>
  <si>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</si>
  <si>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</si>
  <si>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</si>
  <si>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</si>
  <si>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</si>
  <si>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</si>
  <si>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</si>
  <si>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</si>
  <si>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</si>
  <si>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</si>
  <si>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</si>
  <si>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</si>
  <si>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</si>
  <si>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</si>
  <si>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</si>
  <si>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</si>
  <si>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</si>
  <si>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</si>
  <si>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</si>
  <si>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</si>
  <si>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</si>
  <si>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</si>
  <si>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</si>
  <si>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</si>
  <si>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</si>
  <si>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</si>
  <si>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</si>
  <si>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</si>
  <si>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</si>
  <si>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</si>
  <si>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</si>
  <si>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</si>
  <si>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</si>
  <si>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</si>
  <si>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</si>
  <si>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</si>
  <si>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</si>
  <si>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</si>
  <si>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</si>
  <si>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</si>
  <si>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</si>
  <si>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</si>
  <si>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</si>
  <si>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</si>
  <si>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</si>
  <si>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</si>
  <si>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</si>
  <si>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</si>
  <si>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</si>
  <si>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</si>
  <si>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</si>
  <si>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</si>
  <si>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</si>
  <si>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</si>
  <si>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</si>
  <si>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</si>
  <si>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</si>
  <si>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</si>
  <si>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</si>
  <si>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</si>
  <si>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</si>
  <si>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</si>
  <si>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</si>
  <si>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</si>
  <si>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</si>
  <si>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</si>
  <si>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</si>
  <si>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</si>
  <si>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</si>
  <si>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</si>
  <si>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</si>
  <si>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</si>
  <si>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</si>
  <si>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</si>
  <si>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</si>
  <si>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</si>
  <si>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</si>
  <si>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</si>
  <si>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</si>
  <si>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</si>
  <si>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</si>
  <si>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</si>
  <si>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</si>
  <si>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</si>
  <si>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</si>
  <si>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</si>
  <si>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</si>
  <si>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</si>
  <si>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</si>
  <si>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</si>
  <si>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</si>
  <si>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</si>
  <si>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Denmark Lake Dam</t>
  </si>
  <si>
    <t>NJ00001</t>
  </si>
  <si>
    <t>ND</t>
  </si>
  <si>
    <t>Surface area from NID</t>
  </si>
  <si>
    <t>Oak Ridge Reservoir Dam</t>
  </si>
  <si>
    <t>NJ00014</t>
  </si>
  <si>
    <t>1.878</t>
  </si>
  <si>
    <t>845</t>
  </si>
  <si>
    <t>Oak Ridge Reservoir</t>
  </si>
  <si>
    <t>2030103002104</t>
  </si>
  <si>
    <t>Round Valley South Dam</t>
  </si>
  <si>
    <t>NJ00015</t>
  </si>
  <si>
    <t>9.195</t>
  </si>
  <si>
    <t>Round Valley Reservoir</t>
  </si>
  <si>
    <t>2030105001259</t>
  </si>
  <si>
    <t>Lake Mohawk Dam</t>
  </si>
  <si>
    <t>NJ00017</t>
  </si>
  <si>
    <t>3.072</t>
  </si>
  <si>
    <t>Lake Mohawk</t>
  </si>
  <si>
    <t>2020007001513</t>
  </si>
  <si>
    <t>Highland Lakes Dam</t>
  </si>
  <si>
    <t>NJ00033</t>
  </si>
  <si>
    <t>1.329</t>
  </si>
  <si>
    <t>2020007001462</t>
  </si>
  <si>
    <t>Swimming River Reservoir Dam</t>
  </si>
  <si>
    <t>NJ00082</t>
  </si>
  <si>
    <t>2.335</t>
  </si>
  <si>
    <t>Swimming River Reservoir</t>
  </si>
  <si>
    <t>2030104009172</t>
  </si>
  <si>
    <t>2692</t>
  </si>
  <si>
    <t>2030104</t>
  </si>
  <si>
    <t>1.06</t>
  </si>
  <si>
    <t>2030104009</t>
  </si>
  <si>
    <t>2759</t>
  </si>
  <si>
    <t>Spruce Run Reservoir Dam</t>
  </si>
  <si>
    <t>NJ00132</t>
  </si>
  <si>
    <t>5.483</t>
  </si>
  <si>
    <t>Spruce Run Reservoir</t>
  </si>
  <si>
    <t>2030105001251</t>
  </si>
  <si>
    <t>Yards Creek Upper - Main Dam</t>
  </si>
  <si>
    <t>Kittatinny Mountain Upper Dam</t>
  </si>
  <si>
    <t>NJ00160</t>
  </si>
  <si>
    <t>1.089</t>
  </si>
  <si>
    <t>818</t>
  </si>
  <si>
    <t>Upper Yards Creek Reservoir</t>
  </si>
  <si>
    <t>2040105001833</t>
  </si>
  <si>
    <t>Surface area from NHD</t>
  </si>
  <si>
    <t>Swartswood Lake Dam</t>
  </si>
  <si>
    <t>NJ00171</t>
  </si>
  <si>
    <t>2.109</t>
  </si>
  <si>
    <t>Swartswood Lake</t>
  </si>
  <si>
    <t>2040105001431</t>
  </si>
  <si>
    <t>2851</t>
  </si>
  <si>
    <t>2040105</t>
  </si>
  <si>
    <t>1.03</t>
  </si>
  <si>
    <t>2040105027</t>
  </si>
  <si>
    <t>2925</t>
  </si>
  <si>
    <t>Upper Greenwood Lake Dam</t>
  </si>
  <si>
    <t>NJ00186</t>
  </si>
  <si>
    <t>Greenwood Lake Dam</t>
  </si>
  <si>
    <t>NJ00187</t>
  </si>
  <si>
    <t>7.486</t>
  </si>
  <si>
    <t>Greenwood Lake</t>
  </si>
  <si>
    <t>2030103001898</t>
  </si>
  <si>
    <t>Midvale Dam</t>
  </si>
  <si>
    <t>NJ00205</t>
  </si>
  <si>
    <t>Overflow Weir Dam</t>
  </si>
  <si>
    <t>NJ00214</t>
  </si>
  <si>
    <t>Wolf Den Dam</t>
  </si>
  <si>
    <t>NJ00215</t>
  </si>
  <si>
    <t>7.977</t>
  </si>
  <si>
    <t>Wanaque Reservoir</t>
  </si>
  <si>
    <t>2030103002023</t>
  </si>
  <si>
    <t>4241</t>
  </si>
  <si>
    <t>2030103</t>
  </si>
  <si>
    <t>0.86</t>
  </si>
  <si>
    <t>2030103019</t>
  </si>
  <si>
    <t>4512</t>
  </si>
  <si>
    <t>Point View Dam</t>
  </si>
  <si>
    <t>NJ00236</t>
  </si>
  <si>
    <t>1.73</t>
  </si>
  <si>
    <t>375</t>
  </si>
  <si>
    <t>Point View Reservoir</t>
  </si>
  <si>
    <t>2030103002184</t>
  </si>
  <si>
    <t>Lake Tappan Dam</t>
  </si>
  <si>
    <t>NJ00246</t>
  </si>
  <si>
    <t>3.721</t>
  </si>
  <si>
    <t>Lake Tappan</t>
  </si>
  <si>
    <t>2030103001996</t>
  </si>
  <si>
    <t>4154</t>
  </si>
  <si>
    <t>0.78</t>
  </si>
  <si>
    <t>2030103009</t>
  </si>
  <si>
    <t>4415</t>
  </si>
  <si>
    <t>Oradell Reservoir Dam</t>
  </si>
  <si>
    <t>NJ00258</t>
  </si>
  <si>
    <t>2.889</t>
  </si>
  <si>
    <t>Oradell Reservoir</t>
  </si>
  <si>
    <t>2030103002566</t>
  </si>
  <si>
    <t>4153</t>
  </si>
  <si>
    <t>0.94</t>
  </si>
  <si>
    <t>2030103005</t>
  </si>
  <si>
    <t>4414</t>
  </si>
  <si>
    <t>Split Rock Pond Dam</t>
  </si>
  <si>
    <t>NJ00264</t>
  </si>
  <si>
    <t>2.243</t>
  </si>
  <si>
    <t>Splitrock Reservoir</t>
  </si>
  <si>
    <t>2030103002198</t>
  </si>
  <si>
    <t>Stickle Pond Dam</t>
  </si>
  <si>
    <t>NJ00285</t>
  </si>
  <si>
    <t>Wawayanda Lake Dam</t>
  </si>
  <si>
    <t>NJ00286</t>
  </si>
  <si>
    <t>Clinton Reservoir Dam</t>
  </si>
  <si>
    <t>NJ00314</t>
  </si>
  <si>
    <t>1.716</t>
  </si>
  <si>
    <t>Clinton Reservoir</t>
  </si>
  <si>
    <t>2030103002079</t>
  </si>
  <si>
    <t>Echo Lake Intake Dam</t>
  </si>
  <si>
    <t>NJ00315</t>
  </si>
  <si>
    <t>1.135</t>
  </si>
  <si>
    <t>Echo Lake</t>
  </si>
  <si>
    <t>2030103002110</t>
  </si>
  <si>
    <t>Charlotteburg Dam</t>
  </si>
  <si>
    <t>NJ00316</t>
  </si>
  <si>
    <t>1.319</t>
  </si>
  <si>
    <t>Charlotteburg Reservoir</t>
  </si>
  <si>
    <t>2030103002550</t>
  </si>
  <si>
    <t>Lake Hopatcong Dam</t>
  </si>
  <si>
    <t>NJ00327</t>
  </si>
  <si>
    <t>10.091</t>
  </si>
  <si>
    <t>Lake Hopatcong</t>
  </si>
  <si>
    <t>2040105013195</t>
  </si>
  <si>
    <t>Lake Musconetcong Dam</t>
  </si>
  <si>
    <t>NJ00328</t>
  </si>
  <si>
    <t>1.275</t>
  </si>
  <si>
    <t>Lake Musconetcong</t>
  </si>
  <si>
    <t>2040105001577</t>
  </si>
  <si>
    <t>Green Pond Reservoir Dam</t>
  </si>
  <si>
    <t>NJ00335</t>
  </si>
  <si>
    <t>2.051</t>
  </si>
  <si>
    <t>Green Pond</t>
  </si>
  <si>
    <t>2030103002404</t>
  </si>
  <si>
    <t>Boonton Dam</t>
  </si>
  <si>
    <t>NJ00354</t>
  </si>
  <si>
    <t>3.241</t>
  </si>
  <si>
    <t>312</t>
  </si>
  <si>
    <t>Boonton Reservoir</t>
  </si>
  <si>
    <t>2030103002282</t>
  </si>
  <si>
    <t>2681</t>
  </si>
  <si>
    <t>1.22</t>
  </si>
  <si>
    <t>2030103023</t>
  </si>
  <si>
    <t>2748</t>
  </si>
  <si>
    <t>Union Lake Dam</t>
  </si>
  <si>
    <t>NJ00448</t>
  </si>
  <si>
    <t>3.501</t>
  </si>
  <si>
    <t>Union Lake</t>
  </si>
  <si>
    <t>2040206002039</t>
  </si>
  <si>
    <t>4156</t>
  </si>
  <si>
    <t>2040206</t>
  </si>
  <si>
    <t>2040206012</t>
  </si>
  <si>
    <t>4418</t>
  </si>
  <si>
    <t>Lake Lenape Dam</t>
  </si>
  <si>
    <t>NJ00450</t>
  </si>
  <si>
    <t>1.306</t>
  </si>
  <si>
    <t>Lake Lenape</t>
  </si>
  <si>
    <t>2040302000778</t>
  </si>
  <si>
    <t>2970</t>
  </si>
  <si>
    <t>2040302</t>
  </si>
  <si>
    <t>1.31</t>
  </si>
  <si>
    <t>2040302010</t>
  </si>
  <si>
    <t>3066</t>
  </si>
  <si>
    <t>Lake Owassa Dam</t>
  </si>
  <si>
    <t>NJ00462</t>
  </si>
  <si>
    <t>1.119</t>
  </si>
  <si>
    <t>Lake Owassa</t>
  </si>
  <si>
    <t>2040105001399</t>
  </si>
  <si>
    <t>Make Peace Lake Dam</t>
  </si>
  <si>
    <t>NJ00465</t>
  </si>
  <si>
    <t>1.033</t>
  </si>
  <si>
    <t>Makepeace Lake</t>
  </si>
  <si>
    <t>2040302000759</t>
  </si>
  <si>
    <t>Canistear Reservoir #1 Dam</t>
  </si>
  <si>
    <t>NJ00485</t>
  </si>
  <si>
    <t>1.295</t>
  </si>
  <si>
    <t>1086</t>
  </si>
  <si>
    <t>Canistear Reservoir</t>
  </si>
  <si>
    <t>2030103002014</t>
  </si>
  <si>
    <t>Parsippany Dike</t>
  </si>
  <si>
    <t>NJ00546</t>
  </si>
  <si>
    <t>Assunpink #20 Dam</t>
  </si>
  <si>
    <t>LAKE MERCER</t>
  </si>
  <si>
    <t>NJ00552</t>
  </si>
  <si>
    <t>1.174</t>
  </si>
  <si>
    <t>2040105013199</t>
  </si>
  <si>
    <t>Echo Lake Spillway Dam</t>
  </si>
  <si>
    <t>NJ00558</t>
  </si>
  <si>
    <t>Culvers Lake Dam</t>
  </si>
  <si>
    <t>NJ00611</t>
  </si>
  <si>
    <t>2.182</t>
  </si>
  <si>
    <t>Culvers Lake</t>
  </si>
  <si>
    <t>2040105001394</t>
  </si>
  <si>
    <t>Overpeck Tidal Dam</t>
  </si>
  <si>
    <t>NJ00799</t>
  </si>
  <si>
    <t>2.072</t>
  </si>
  <si>
    <t>2030103016093</t>
  </si>
  <si>
    <t>Monksville Dam</t>
  </si>
  <si>
    <t>NJ00843</t>
  </si>
  <si>
    <t>Manasquan Reservoir Dam</t>
  </si>
  <si>
    <t>NJ00858</t>
  </si>
  <si>
    <t>2.856</t>
  </si>
  <si>
    <t>2040301049064</t>
  </si>
  <si>
    <t>Merrill Creek Main Dam</t>
  </si>
  <si>
    <t>NJ00864</t>
  </si>
  <si>
    <t>2.627</t>
  </si>
  <si>
    <t>Ingersoll Reservoir</t>
  </si>
  <si>
    <t>2040105013206</t>
  </si>
  <si>
    <t>Round Valley P&amp;F Dike</t>
  </si>
  <si>
    <t>NJ00896</t>
  </si>
  <si>
    <t>Lake Tappan Dike</t>
  </si>
  <si>
    <t>NJ00898</t>
  </si>
  <si>
    <t>Lake Denmark Dam</t>
  </si>
  <si>
    <t>NJ82201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</si>
</sst>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5"/>
  <sheetViews>
    <sheetView tabSelected="1" workbookViewId="0">
      <selection activeCell="A2" sqref="A2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1900</v>
      </c>
      <c r="E3" s="2">
        <f t="shared" ref="E3:E20" si="0">2015-D3</f>
        <v>115</v>
      </c>
      <c r="F3" s="2">
        <v>0</v>
      </c>
      <c r="G3" s="2">
        <v>12</v>
      </c>
      <c r="H3" s="2">
        <v>402</v>
      </c>
      <c r="I3" s="2">
        <v>4830</v>
      </c>
      <c r="J3" s="2">
        <v>2257</v>
      </c>
      <c r="K3" s="2">
        <v>4830</v>
      </c>
      <c r="L3" s="2">
        <f t="shared" ref="L3:L45" si="1">K3*43559.9</f>
        <v>210394317</v>
      </c>
      <c r="M3" s="2">
        <v>299</v>
      </c>
      <c r="N3" s="2">
        <f t="shared" ref="N3:N45" si="2">M3*43560</f>
        <v>13024440</v>
      </c>
      <c r="O3" s="2">
        <f t="shared" ref="O3:O45" si="3">M3*0.0015625</f>
        <v>0.46718750000000003</v>
      </c>
      <c r="P3" s="2">
        <f t="shared" ref="P3:P45" si="4">M3*4046.86</f>
        <v>1210011.1400000001</v>
      </c>
      <c r="Q3" s="2">
        <f t="shared" ref="Q3:Q45" si="5">M3*0.00404686</f>
        <v>1.21001114</v>
      </c>
      <c r="R3" s="2">
        <v>4.5</v>
      </c>
      <c r="S3" s="2">
        <f t="shared" ref="S3:S45" si="6">R3*2.58999</f>
        <v>11.654954999999999</v>
      </c>
      <c r="T3" s="2">
        <f t="shared" ref="T3:T45" si="7">R3*640</f>
        <v>2880</v>
      </c>
      <c r="U3" s="2">
        <f t="shared" ref="U3:U45" si="8">R3*27880000</f>
        <v>125460000</v>
      </c>
      <c r="W3" s="2">
        <f t="shared" ref="W3:W45" si="9">V3*0.0003048</f>
        <v>0</v>
      </c>
      <c r="X3" s="2">
        <f t="shared" ref="X3:X45" si="10">V3*0.000189394</f>
        <v>0</v>
      </c>
      <c r="Y3" s="2">
        <f t="shared" ref="Y3:Y45" si="11">X3/(2*(SQRT(3.1416*O3)))</f>
        <v>0</v>
      </c>
      <c r="Z3" s="2">
        <f t="shared" ref="Z3:Z45" si="12">L3/N3</f>
        <v>16.153809069718161</v>
      </c>
      <c r="AA3" s="2">
        <f t="shared" ref="AA3:AA45" si="13">W3/AK3</f>
        <v>0</v>
      </c>
      <c r="AB3" s="2" t="e">
        <f t="shared" ref="AB3:AB45" si="14">3*Z3/AC3</f>
        <v>#DIV/0!</v>
      </c>
      <c r="AC3" s="2">
        <v>0</v>
      </c>
      <c r="AD3" s="2" t="e">
        <f t="shared" ref="AD3:AD45" si="15">Z3/AC3</f>
        <v>#DIV/0!</v>
      </c>
      <c r="AE3" s="2" t="s">
        <v>133</v>
      </c>
      <c r="AF3" s="2">
        <f t="shared" ref="AF3:AF45" si="16">T3/M3</f>
        <v>9.6321070234113719</v>
      </c>
      <c r="AG3" s="2">
        <f t="shared" ref="AG3:AG45" si="17">50*Z3*SQRT(3.1416)*(SQRT(N3))^-1</f>
        <v>0.39668051115566449</v>
      </c>
      <c r="AH3" s="2">
        <f t="shared" ref="AH3:AH45" si="18">P3/AJ3</f>
        <v>0.43463600230859284</v>
      </c>
      <c r="AI3" s="2">
        <f t="shared" ref="AI3:AI45" si="19">J3*43559.9</f>
        <v>98314694.299999997</v>
      </c>
      <c r="AJ3" s="2">
        <f t="shared" ref="AJ3:AJ45" si="20">J3*1233.48</f>
        <v>2783964.36</v>
      </c>
      <c r="AK3" s="2">
        <f t="shared" ref="AK3:AK45" si="21">AJ3/10^6</f>
        <v>2.7839643599999997</v>
      </c>
      <c r="AL3" s="2" t="s">
        <v>133</v>
      </c>
      <c r="AM3" s="2" t="s">
        <v>133</v>
      </c>
      <c r="AN3" s="2" t="s">
        <v>133</v>
      </c>
      <c r="AO3" s="2" t="s">
        <v>133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134</v>
      </c>
    </row>
    <row r="4" spans="1:99" s="2" customFormat="1" x14ac:dyDescent="0.25">
      <c r="A4" s="2" t="s">
        <v>135</v>
      </c>
      <c r="C4" s="2" t="s">
        <v>136</v>
      </c>
      <c r="D4" s="2">
        <v>1892</v>
      </c>
      <c r="E4" s="2">
        <f t="shared" si="0"/>
        <v>123</v>
      </c>
      <c r="F4" s="2">
        <v>0</v>
      </c>
      <c r="G4" s="2">
        <v>60</v>
      </c>
      <c r="H4" s="2">
        <v>27225</v>
      </c>
      <c r="I4" s="2">
        <v>15000</v>
      </c>
      <c r="J4" s="2">
        <v>12000</v>
      </c>
      <c r="K4" s="2">
        <v>15000</v>
      </c>
      <c r="L4" s="2">
        <f t="shared" si="1"/>
        <v>653398500</v>
      </c>
      <c r="M4" s="2">
        <v>421</v>
      </c>
      <c r="N4" s="2">
        <f t="shared" si="2"/>
        <v>18338760</v>
      </c>
      <c r="O4" s="2">
        <f t="shared" si="3"/>
        <v>0.65781250000000002</v>
      </c>
      <c r="P4" s="2">
        <f t="shared" si="4"/>
        <v>1703728.06</v>
      </c>
      <c r="Q4" s="2">
        <f t="shared" si="5"/>
        <v>1.70372806</v>
      </c>
      <c r="R4" s="2">
        <v>27</v>
      </c>
      <c r="S4" s="2">
        <f t="shared" si="6"/>
        <v>69.929729999999992</v>
      </c>
      <c r="T4" s="2">
        <f t="shared" si="7"/>
        <v>17280</v>
      </c>
      <c r="U4" s="2">
        <f t="shared" si="8"/>
        <v>752760000</v>
      </c>
      <c r="V4" s="2">
        <v>44793.060416</v>
      </c>
      <c r="W4" s="2">
        <f t="shared" si="9"/>
        <v>13.652924814796799</v>
      </c>
      <c r="X4" s="2">
        <f t="shared" si="10"/>
        <v>8.4835368844279042</v>
      </c>
      <c r="Y4" s="2">
        <f t="shared" si="11"/>
        <v>2.9506687126297799</v>
      </c>
      <c r="Z4" s="2">
        <f t="shared" si="12"/>
        <v>35.62937188773941</v>
      </c>
      <c r="AA4" s="2">
        <f t="shared" si="13"/>
        <v>0.92238523086422153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 t="s">
        <v>133</v>
      </c>
      <c r="AF4" s="2">
        <f t="shared" si="16"/>
        <v>41.045130641330168</v>
      </c>
      <c r="AG4" s="2">
        <f t="shared" si="17"/>
        <v>0.73734142039628214</v>
      </c>
      <c r="AH4" s="2">
        <f t="shared" si="18"/>
        <v>0.11510307287781994</v>
      </c>
      <c r="AI4" s="2">
        <f t="shared" si="19"/>
        <v>522718800</v>
      </c>
      <c r="AJ4" s="2">
        <f t="shared" si="20"/>
        <v>14801760</v>
      </c>
      <c r="AK4" s="2">
        <f t="shared" si="21"/>
        <v>14.80176</v>
      </c>
      <c r="AL4" s="2" t="s">
        <v>137</v>
      </c>
      <c r="AM4" s="2" t="s">
        <v>138</v>
      </c>
      <c r="AN4" s="2" t="s">
        <v>139</v>
      </c>
      <c r="AO4" s="2" t="s">
        <v>140</v>
      </c>
      <c r="AP4" s="2" t="s">
        <v>133</v>
      </c>
      <c r="AQ4" s="2" t="s">
        <v>133</v>
      </c>
      <c r="AR4" s="2" t="s">
        <v>133</v>
      </c>
      <c r="AS4" s="2">
        <v>0</v>
      </c>
      <c r="AT4" s="2" t="s">
        <v>133</v>
      </c>
      <c r="AU4" s="2" t="s">
        <v>133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134</v>
      </c>
    </row>
    <row r="5" spans="1:99" s="2" customFormat="1" x14ac:dyDescent="0.25">
      <c r="A5" s="2" t="s">
        <v>141</v>
      </c>
      <c r="C5" s="2" t="s">
        <v>142</v>
      </c>
      <c r="D5" s="2">
        <v>1961</v>
      </c>
      <c r="E5" s="2">
        <f t="shared" si="0"/>
        <v>54</v>
      </c>
      <c r="F5" s="2">
        <v>0</v>
      </c>
      <c r="G5" s="2">
        <v>178</v>
      </c>
      <c r="H5" s="2">
        <v>0</v>
      </c>
      <c r="I5" s="2">
        <v>196600</v>
      </c>
      <c r="J5" s="2">
        <v>168000</v>
      </c>
      <c r="K5" s="2">
        <v>196600</v>
      </c>
      <c r="L5" s="2">
        <f t="shared" si="1"/>
        <v>8563876340</v>
      </c>
      <c r="M5" s="2">
        <v>2350</v>
      </c>
      <c r="N5" s="2">
        <f t="shared" si="2"/>
        <v>102366000</v>
      </c>
      <c r="O5" s="2">
        <f t="shared" si="3"/>
        <v>3.671875</v>
      </c>
      <c r="P5" s="2">
        <f t="shared" si="4"/>
        <v>9510121</v>
      </c>
      <c r="Q5" s="2">
        <f t="shared" si="5"/>
        <v>9.5101209999999998</v>
      </c>
      <c r="R5" s="2">
        <v>5.4</v>
      </c>
      <c r="S5" s="2">
        <f t="shared" si="6"/>
        <v>13.985946</v>
      </c>
      <c r="T5" s="2">
        <f t="shared" si="7"/>
        <v>3456</v>
      </c>
      <c r="U5" s="2">
        <f t="shared" si="8"/>
        <v>150552000</v>
      </c>
      <c r="V5" s="2">
        <v>49939.772455999999</v>
      </c>
      <c r="W5" s="2">
        <f t="shared" si="9"/>
        <v>15.221642644588799</v>
      </c>
      <c r="X5" s="2">
        <f t="shared" si="10"/>
        <v>9.4582932645316635</v>
      </c>
      <c r="Y5" s="2">
        <f t="shared" si="11"/>
        <v>1.3923980029200431</v>
      </c>
      <c r="Z5" s="2">
        <f t="shared" si="12"/>
        <v>83.659382412129034</v>
      </c>
      <c r="AA5" s="2">
        <f t="shared" si="13"/>
        <v>7.3454791112624443E-2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 t="s">
        <v>133</v>
      </c>
      <c r="AF5" s="2">
        <f t="shared" si="16"/>
        <v>1.4706382978723405</v>
      </c>
      <c r="AG5" s="2">
        <f t="shared" si="17"/>
        <v>0.73279455895740486</v>
      </c>
      <c r="AH5" s="2">
        <f t="shared" si="18"/>
        <v>4.589280985118372E-2</v>
      </c>
      <c r="AI5" s="2">
        <f t="shared" si="19"/>
        <v>7318063200</v>
      </c>
      <c r="AJ5" s="2">
        <f t="shared" si="20"/>
        <v>207224640</v>
      </c>
      <c r="AK5" s="2">
        <f t="shared" si="21"/>
        <v>207.22463999999999</v>
      </c>
      <c r="AL5" s="2" t="s">
        <v>143</v>
      </c>
      <c r="AM5" s="2" t="s">
        <v>133</v>
      </c>
      <c r="AN5" s="2" t="s">
        <v>144</v>
      </c>
      <c r="AO5" s="2" t="s">
        <v>145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134</v>
      </c>
    </row>
    <row r="6" spans="1:99" s="2" customFormat="1" x14ac:dyDescent="0.25">
      <c r="A6" s="2" t="s">
        <v>146</v>
      </c>
      <c r="C6" s="2" t="s">
        <v>147</v>
      </c>
      <c r="D6" s="2">
        <v>1927</v>
      </c>
      <c r="E6" s="2">
        <f t="shared" si="0"/>
        <v>88</v>
      </c>
      <c r="F6" s="2">
        <v>0</v>
      </c>
      <c r="G6" s="2">
        <v>20</v>
      </c>
      <c r="H6" s="2">
        <v>0</v>
      </c>
      <c r="I6" s="2">
        <v>0</v>
      </c>
      <c r="J6" s="2">
        <v>7061</v>
      </c>
      <c r="K6" s="2">
        <v>7061</v>
      </c>
      <c r="L6" s="2">
        <f t="shared" si="1"/>
        <v>307576453.90000004</v>
      </c>
      <c r="M6" s="2">
        <v>777</v>
      </c>
      <c r="N6" s="2">
        <f t="shared" si="2"/>
        <v>33846120</v>
      </c>
      <c r="O6" s="2">
        <f t="shared" si="3"/>
        <v>1.2140625</v>
      </c>
      <c r="P6" s="2">
        <f t="shared" si="4"/>
        <v>3144410.22</v>
      </c>
      <c r="Q6" s="2">
        <f t="shared" si="5"/>
        <v>3.1444102200000001</v>
      </c>
      <c r="R6" s="2">
        <v>4.3</v>
      </c>
      <c r="S6" s="2">
        <f t="shared" si="6"/>
        <v>11.136956999999999</v>
      </c>
      <c r="T6" s="2">
        <f t="shared" si="7"/>
        <v>2752</v>
      </c>
      <c r="U6" s="2">
        <f t="shared" si="8"/>
        <v>119884000</v>
      </c>
      <c r="V6" s="2">
        <v>53534.399837999998</v>
      </c>
      <c r="W6" s="2">
        <f t="shared" si="9"/>
        <v>16.317285070622397</v>
      </c>
      <c r="X6" s="2">
        <f t="shared" si="10"/>
        <v>10.139094122918172</v>
      </c>
      <c r="Y6" s="2">
        <f t="shared" si="11"/>
        <v>2.5958117413560422</v>
      </c>
      <c r="Z6" s="2">
        <f t="shared" si="12"/>
        <v>9.0874952254497714</v>
      </c>
      <c r="AA6" s="2">
        <f t="shared" si="13"/>
        <v>1.8734822264033852</v>
      </c>
      <c r="AB6" s="2" t="e">
        <f t="shared" si="14"/>
        <v>#DIV/0!</v>
      </c>
      <c r="AC6" s="2">
        <v>0</v>
      </c>
      <c r="AD6" s="2" t="e">
        <f t="shared" si="15"/>
        <v>#DIV/0!</v>
      </c>
      <c r="AE6" s="2" t="s">
        <v>133</v>
      </c>
      <c r="AF6" s="2">
        <f t="shared" si="16"/>
        <v>3.541827541827542</v>
      </c>
      <c r="AG6" s="2">
        <f t="shared" si="17"/>
        <v>0.13843158746982145</v>
      </c>
      <c r="AH6" s="2">
        <f t="shared" si="18"/>
        <v>0.36102799173971012</v>
      </c>
      <c r="AI6" s="2">
        <f t="shared" si="19"/>
        <v>307576453.90000004</v>
      </c>
      <c r="AJ6" s="2">
        <f t="shared" si="20"/>
        <v>8709602.2799999993</v>
      </c>
      <c r="AK6" s="2">
        <f t="shared" si="21"/>
        <v>8.7096022799999986</v>
      </c>
      <c r="AL6" s="2" t="s">
        <v>148</v>
      </c>
      <c r="AM6" s="2" t="s">
        <v>133</v>
      </c>
      <c r="AN6" s="2" t="s">
        <v>149</v>
      </c>
      <c r="AO6" s="2" t="s">
        <v>150</v>
      </c>
      <c r="AP6" s="2" t="s">
        <v>133</v>
      </c>
      <c r="AQ6" s="2" t="s">
        <v>133</v>
      </c>
      <c r="AR6" s="2" t="s">
        <v>133</v>
      </c>
      <c r="AS6" s="2">
        <v>0</v>
      </c>
      <c r="AT6" s="2" t="s">
        <v>133</v>
      </c>
      <c r="AU6" s="2" t="s">
        <v>133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134</v>
      </c>
    </row>
    <row r="7" spans="1:99" s="2" customFormat="1" x14ac:dyDescent="0.25">
      <c r="A7" s="2" t="s">
        <v>151</v>
      </c>
      <c r="C7" s="2" t="s">
        <v>152</v>
      </c>
      <c r="D7" s="2">
        <v>1937</v>
      </c>
      <c r="E7" s="2">
        <f t="shared" si="0"/>
        <v>78</v>
      </c>
      <c r="F7" s="2">
        <v>0</v>
      </c>
      <c r="G7" s="2">
        <v>22</v>
      </c>
      <c r="H7" s="2">
        <v>1404</v>
      </c>
      <c r="I7" s="2">
        <v>0</v>
      </c>
      <c r="J7" s="2">
        <v>1850</v>
      </c>
      <c r="K7" s="2">
        <v>1850</v>
      </c>
      <c r="L7" s="2">
        <f t="shared" si="1"/>
        <v>80585815</v>
      </c>
      <c r="M7" s="2">
        <v>325</v>
      </c>
      <c r="N7" s="2">
        <f t="shared" si="2"/>
        <v>14157000</v>
      </c>
      <c r="O7" s="2">
        <f t="shared" si="3"/>
        <v>0.5078125</v>
      </c>
      <c r="P7" s="2">
        <f t="shared" si="4"/>
        <v>1315229.5</v>
      </c>
      <c r="Q7" s="2">
        <f t="shared" si="5"/>
        <v>1.3152295000000001</v>
      </c>
      <c r="R7" s="2">
        <v>2.2000000000000002</v>
      </c>
      <c r="S7" s="2">
        <f t="shared" si="6"/>
        <v>5.697978</v>
      </c>
      <c r="T7" s="2">
        <f t="shared" si="7"/>
        <v>1408</v>
      </c>
      <c r="U7" s="2">
        <f t="shared" si="8"/>
        <v>61336000.000000007</v>
      </c>
      <c r="V7" s="2">
        <v>36672.121188999998</v>
      </c>
      <c r="W7" s="2">
        <f t="shared" si="9"/>
        <v>11.177662538407199</v>
      </c>
      <c r="X7" s="2">
        <f t="shared" si="10"/>
        <v>6.945479720469466</v>
      </c>
      <c r="Y7" s="2">
        <f t="shared" si="11"/>
        <v>2.749445492769433</v>
      </c>
      <c r="Z7" s="2">
        <f t="shared" si="12"/>
        <v>5.692294624567352</v>
      </c>
      <c r="AA7" s="2">
        <f t="shared" si="13"/>
        <v>4.8983199974789855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 t="s">
        <v>133</v>
      </c>
      <c r="AF7" s="2">
        <f t="shared" si="16"/>
        <v>4.3323076923076922</v>
      </c>
      <c r="AG7" s="2">
        <f t="shared" si="17"/>
        <v>0.1340748139106917</v>
      </c>
      <c r="AH7" s="2">
        <f t="shared" si="18"/>
        <v>0.57636513349617735</v>
      </c>
      <c r="AI7" s="2">
        <f t="shared" si="19"/>
        <v>80585815</v>
      </c>
      <c r="AJ7" s="2">
        <f t="shared" si="20"/>
        <v>2281938</v>
      </c>
      <c r="AK7" s="2">
        <f t="shared" si="21"/>
        <v>2.2819379999999998</v>
      </c>
      <c r="AL7" s="2" t="s">
        <v>153</v>
      </c>
      <c r="AM7" s="2" t="s">
        <v>133</v>
      </c>
      <c r="AN7" s="2" t="s">
        <v>133</v>
      </c>
      <c r="AO7" s="2" t="s">
        <v>154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134</v>
      </c>
    </row>
    <row r="8" spans="1:99" s="2" customFormat="1" x14ac:dyDescent="0.25">
      <c r="A8" s="2" t="s">
        <v>155</v>
      </c>
      <c r="C8" s="2" t="s">
        <v>156</v>
      </c>
      <c r="D8" s="2">
        <v>1901</v>
      </c>
      <c r="E8" s="2">
        <f t="shared" si="0"/>
        <v>114</v>
      </c>
      <c r="F8" s="2">
        <v>0</v>
      </c>
      <c r="G8" s="2">
        <v>45</v>
      </c>
      <c r="H8" s="2">
        <v>27530</v>
      </c>
      <c r="I8" s="2">
        <v>14300</v>
      </c>
      <c r="J8" s="2">
        <v>8000</v>
      </c>
      <c r="K8" s="2">
        <v>14300</v>
      </c>
      <c r="L8" s="2">
        <f t="shared" si="1"/>
        <v>622906570</v>
      </c>
      <c r="M8" s="2">
        <v>557</v>
      </c>
      <c r="N8" s="2">
        <f t="shared" si="2"/>
        <v>24262920</v>
      </c>
      <c r="O8" s="2">
        <f t="shared" si="3"/>
        <v>0.87031250000000004</v>
      </c>
      <c r="P8" s="2">
        <f t="shared" si="4"/>
        <v>2254101.02</v>
      </c>
      <c r="Q8" s="2">
        <f t="shared" si="5"/>
        <v>2.2541010200000002</v>
      </c>
      <c r="R8" s="2">
        <v>48.5</v>
      </c>
      <c r="S8" s="2">
        <f t="shared" si="6"/>
        <v>125.61451499999998</v>
      </c>
      <c r="T8" s="2">
        <f t="shared" si="7"/>
        <v>31040</v>
      </c>
      <c r="U8" s="2">
        <f t="shared" si="8"/>
        <v>1352180000</v>
      </c>
      <c r="V8" s="2">
        <v>109626.83416</v>
      </c>
      <c r="W8" s="2">
        <f t="shared" si="9"/>
        <v>33.414259051967996</v>
      </c>
      <c r="X8" s="2">
        <f t="shared" si="10"/>
        <v>20.762664628899042</v>
      </c>
      <c r="Y8" s="2">
        <f t="shared" si="11"/>
        <v>6.2782707203971286</v>
      </c>
      <c r="Z8" s="2">
        <f t="shared" si="12"/>
        <v>25.673190613495819</v>
      </c>
      <c r="AA8" s="2">
        <f t="shared" si="13"/>
        <v>3.3861776287382037</v>
      </c>
      <c r="AB8" s="2" t="e">
        <f t="shared" si="14"/>
        <v>#DIV/0!</v>
      </c>
      <c r="AC8" s="2">
        <v>0</v>
      </c>
      <c r="AD8" s="2" t="e">
        <f t="shared" si="15"/>
        <v>#DIV/0!</v>
      </c>
      <c r="AE8" s="2">
        <v>121.678</v>
      </c>
      <c r="AF8" s="2">
        <f t="shared" si="16"/>
        <v>55.727109515260324</v>
      </c>
      <c r="AG8" s="2">
        <f t="shared" si="17"/>
        <v>0.46190616698882292</v>
      </c>
      <c r="AH8" s="2">
        <f t="shared" si="18"/>
        <v>0.22842901992736001</v>
      </c>
      <c r="AI8" s="2">
        <f t="shared" si="19"/>
        <v>348479200</v>
      </c>
      <c r="AJ8" s="2">
        <f t="shared" si="20"/>
        <v>9867840</v>
      </c>
      <c r="AK8" s="2">
        <f t="shared" si="21"/>
        <v>9.8678399999999993</v>
      </c>
      <c r="AL8" s="2" t="s">
        <v>157</v>
      </c>
      <c r="AM8" s="2" t="s">
        <v>133</v>
      </c>
      <c r="AN8" s="2" t="s">
        <v>158</v>
      </c>
      <c r="AO8" s="2" t="s">
        <v>159</v>
      </c>
      <c r="AP8" s="2" t="s">
        <v>160</v>
      </c>
      <c r="AQ8" s="2" t="s">
        <v>161</v>
      </c>
      <c r="AR8" s="2" t="s">
        <v>162</v>
      </c>
      <c r="AS8" s="2">
        <v>1</v>
      </c>
      <c r="AT8" s="2" t="s">
        <v>163</v>
      </c>
      <c r="AU8" s="2" t="s">
        <v>164</v>
      </c>
      <c r="AV8" s="2">
        <v>14</v>
      </c>
      <c r="AW8" s="5">
        <v>99</v>
      </c>
      <c r="AX8" s="5">
        <v>1</v>
      </c>
      <c r="AY8" s="2">
        <v>0</v>
      </c>
      <c r="AZ8" s="5">
        <v>2.4</v>
      </c>
      <c r="BA8" s="5">
        <v>6.6</v>
      </c>
      <c r="BB8" s="5">
        <v>3</v>
      </c>
      <c r="BC8" s="5">
        <v>17</v>
      </c>
      <c r="BD8" s="5">
        <v>0.5</v>
      </c>
      <c r="BE8" s="5">
        <v>2</v>
      </c>
      <c r="BF8" s="5">
        <v>17.100000000000001</v>
      </c>
      <c r="BG8" s="5">
        <v>0.4</v>
      </c>
      <c r="BH8" s="5">
        <v>13.2</v>
      </c>
      <c r="BI8" s="2">
        <v>0</v>
      </c>
      <c r="BJ8" s="2">
        <v>0</v>
      </c>
      <c r="BK8" s="5">
        <v>31.2</v>
      </c>
      <c r="BL8" s="5">
        <v>6.5</v>
      </c>
      <c r="BM8" s="2">
        <v>0</v>
      </c>
      <c r="BN8" s="2">
        <v>0</v>
      </c>
      <c r="BO8" s="5">
        <v>21001</v>
      </c>
      <c r="BP8" s="5">
        <v>455</v>
      </c>
      <c r="BQ8" s="5">
        <v>323</v>
      </c>
      <c r="BR8" s="5">
        <v>7</v>
      </c>
      <c r="BS8" s="5">
        <v>0.65</v>
      </c>
      <c r="BT8" s="5">
        <v>0.01</v>
      </c>
      <c r="BU8" s="5">
        <v>25295</v>
      </c>
      <c r="BV8" s="5">
        <v>389</v>
      </c>
      <c r="BW8" s="5">
        <v>0.79</v>
      </c>
      <c r="BX8" s="5">
        <v>71955</v>
      </c>
      <c r="BY8" s="5">
        <v>4850</v>
      </c>
      <c r="BZ8" s="5">
        <v>1107</v>
      </c>
      <c r="CA8" s="5">
        <v>75</v>
      </c>
      <c r="CB8" s="5">
        <v>0.66</v>
      </c>
      <c r="CC8" s="5">
        <v>0.05</v>
      </c>
      <c r="CD8" s="5">
        <v>44</v>
      </c>
      <c r="CE8" s="5">
        <v>73</v>
      </c>
      <c r="CF8" s="5">
        <v>29</v>
      </c>
      <c r="CG8" s="5">
        <v>17</v>
      </c>
      <c r="CH8" s="5">
        <v>22</v>
      </c>
      <c r="CI8" s="5">
        <v>4</v>
      </c>
      <c r="CJ8" s="5">
        <v>5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1</v>
      </c>
      <c r="CR8" s="5">
        <v>4</v>
      </c>
      <c r="CS8" s="5">
        <v>0.95765</v>
      </c>
      <c r="CT8" s="5">
        <v>0.96965999999999997</v>
      </c>
      <c r="CU8" s="2" t="s">
        <v>134</v>
      </c>
    </row>
    <row r="9" spans="1:99" s="2" customFormat="1" x14ac:dyDescent="0.25">
      <c r="A9" s="2" t="s">
        <v>165</v>
      </c>
      <c r="C9" s="2" t="s">
        <v>166</v>
      </c>
      <c r="D9" s="2">
        <v>1964</v>
      </c>
      <c r="E9" s="2">
        <f t="shared" si="0"/>
        <v>51</v>
      </c>
      <c r="F9" s="2">
        <v>0</v>
      </c>
      <c r="G9" s="2">
        <v>93</v>
      </c>
      <c r="H9" s="2">
        <v>23675</v>
      </c>
      <c r="I9" s="2">
        <v>46770</v>
      </c>
      <c r="J9" s="2">
        <v>33670</v>
      </c>
      <c r="K9" s="2">
        <v>46770</v>
      </c>
      <c r="L9" s="2">
        <f t="shared" si="1"/>
        <v>2037296523</v>
      </c>
      <c r="M9" s="2">
        <v>1290</v>
      </c>
      <c r="N9" s="2">
        <f t="shared" si="2"/>
        <v>56192400</v>
      </c>
      <c r="O9" s="2">
        <f t="shared" si="3"/>
        <v>2.015625</v>
      </c>
      <c r="P9" s="2">
        <f t="shared" si="4"/>
        <v>5220449.4000000004</v>
      </c>
      <c r="Q9" s="2">
        <f t="shared" si="5"/>
        <v>5.2204494000000006</v>
      </c>
      <c r="R9" s="2">
        <v>41.3</v>
      </c>
      <c r="S9" s="2">
        <f t="shared" si="6"/>
        <v>106.96658699999999</v>
      </c>
      <c r="T9" s="2">
        <f t="shared" si="7"/>
        <v>26432</v>
      </c>
      <c r="U9" s="2">
        <f t="shared" si="8"/>
        <v>1151444000</v>
      </c>
      <c r="V9" s="2">
        <v>109626.83416</v>
      </c>
      <c r="W9" s="2">
        <f t="shared" si="9"/>
        <v>33.414259051967996</v>
      </c>
      <c r="X9" s="2">
        <f t="shared" si="10"/>
        <v>20.762664628899042</v>
      </c>
      <c r="Y9" s="2">
        <f t="shared" si="11"/>
        <v>4.1254638042189704</v>
      </c>
      <c r="Z9" s="2">
        <f t="shared" si="12"/>
        <v>36.255730721592244</v>
      </c>
      <c r="AA9" s="2">
        <f t="shared" si="13"/>
        <v>0.80455660914480631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 t="s">
        <v>133</v>
      </c>
      <c r="AF9" s="2">
        <f t="shared" si="16"/>
        <v>20.489922480620155</v>
      </c>
      <c r="AG9" s="2">
        <f t="shared" si="17"/>
        <v>0.42863074628993308</v>
      </c>
      <c r="AH9" s="2">
        <f t="shared" si="18"/>
        <v>0.12569924297718832</v>
      </c>
      <c r="AI9" s="2">
        <f t="shared" si="19"/>
        <v>1466661833</v>
      </c>
      <c r="AJ9" s="2">
        <f t="shared" si="20"/>
        <v>41531271.600000001</v>
      </c>
      <c r="AK9" s="2">
        <f t="shared" si="21"/>
        <v>41.531271600000004</v>
      </c>
      <c r="AL9" s="2" t="s">
        <v>167</v>
      </c>
      <c r="AM9" s="2" t="s">
        <v>133</v>
      </c>
      <c r="AN9" s="2" t="s">
        <v>168</v>
      </c>
      <c r="AO9" s="2" t="s">
        <v>169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134</v>
      </c>
    </row>
    <row r="10" spans="1:99" s="2" customFormat="1" x14ac:dyDescent="0.25">
      <c r="A10" s="2" t="s">
        <v>170</v>
      </c>
      <c r="B10" s="2" t="s">
        <v>171</v>
      </c>
      <c r="C10" s="2" t="s">
        <v>172</v>
      </c>
      <c r="D10" s="2">
        <v>1965</v>
      </c>
      <c r="E10" s="2">
        <f t="shared" si="0"/>
        <v>50</v>
      </c>
      <c r="F10" s="2">
        <v>0</v>
      </c>
      <c r="G10" s="2">
        <v>70</v>
      </c>
      <c r="H10" s="2">
        <v>0</v>
      </c>
      <c r="I10" s="2">
        <v>4900</v>
      </c>
      <c r="J10" s="2">
        <v>4650</v>
      </c>
      <c r="K10" s="2">
        <v>4900</v>
      </c>
      <c r="L10" s="2">
        <f t="shared" si="1"/>
        <v>213443510</v>
      </c>
      <c r="M10" s="2">
        <v>269.04983475</v>
      </c>
      <c r="N10" s="2">
        <f t="shared" si="2"/>
        <v>11719810.80171</v>
      </c>
      <c r="O10" s="2">
        <f t="shared" si="3"/>
        <v>0.42039036679687503</v>
      </c>
      <c r="P10" s="2">
        <f t="shared" si="4"/>
        <v>1088807.0142563852</v>
      </c>
      <c r="Q10" s="2">
        <f t="shared" si="5"/>
        <v>1.088807014256385</v>
      </c>
      <c r="R10" s="2">
        <v>1</v>
      </c>
      <c r="S10" s="2">
        <f t="shared" si="6"/>
        <v>2.5899899999999998</v>
      </c>
      <c r="T10" s="2">
        <f t="shared" si="7"/>
        <v>640</v>
      </c>
      <c r="U10" s="2">
        <f t="shared" si="8"/>
        <v>27880000</v>
      </c>
      <c r="V10" s="2">
        <v>25466.838219000001</v>
      </c>
      <c r="W10" s="2">
        <f t="shared" si="9"/>
        <v>7.7622922891512003</v>
      </c>
      <c r="X10" s="2">
        <f t="shared" si="10"/>
        <v>4.8232663576492865</v>
      </c>
      <c r="Y10" s="2">
        <f t="shared" si="11"/>
        <v>2.0985021969787776</v>
      </c>
      <c r="Z10" s="2">
        <f t="shared" si="12"/>
        <v>18.212197586744075</v>
      </c>
      <c r="AA10" s="2">
        <f t="shared" si="13"/>
        <v>1.3533337952053828</v>
      </c>
      <c r="AB10" s="2" t="e">
        <f t="shared" si="14"/>
        <v>#DIV/0!</v>
      </c>
      <c r="AC10" s="2">
        <v>0</v>
      </c>
      <c r="AD10" s="2" t="e">
        <f t="shared" si="15"/>
        <v>#DIV/0!</v>
      </c>
      <c r="AE10" s="2" t="s">
        <v>133</v>
      </c>
      <c r="AF10" s="2">
        <f t="shared" si="16"/>
        <v>2.3787414721688469</v>
      </c>
      <c r="AG10" s="2">
        <f t="shared" si="17"/>
        <v>0.47146287638158124</v>
      </c>
      <c r="AH10" s="2">
        <f t="shared" si="18"/>
        <v>0.189830435902197</v>
      </c>
      <c r="AI10" s="2">
        <f t="shared" si="19"/>
        <v>202553535</v>
      </c>
      <c r="AJ10" s="2">
        <f t="shared" si="20"/>
        <v>5735682</v>
      </c>
      <c r="AK10" s="2">
        <f t="shared" si="21"/>
        <v>5.7356819999999997</v>
      </c>
      <c r="AL10" s="2" t="s">
        <v>173</v>
      </c>
      <c r="AM10" s="2" t="s">
        <v>174</v>
      </c>
      <c r="AN10" s="2" t="s">
        <v>175</v>
      </c>
      <c r="AO10" s="2" t="s">
        <v>176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177</v>
      </c>
    </row>
    <row r="11" spans="1:99" s="2" customFormat="1" x14ac:dyDescent="0.25">
      <c r="A11" s="2" t="s">
        <v>178</v>
      </c>
      <c r="C11" s="2" t="s">
        <v>179</v>
      </c>
      <c r="D11" s="2">
        <v>1903</v>
      </c>
      <c r="E11" s="2">
        <f t="shared" si="0"/>
        <v>112</v>
      </c>
      <c r="F11" s="2">
        <v>0</v>
      </c>
      <c r="G11" s="2">
        <v>16</v>
      </c>
      <c r="H11" s="2">
        <v>0</v>
      </c>
      <c r="I11" s="2">
        <v>0</v>
      </c>
      <c r="J11" s="2">
        <v>4000</v>
      </c>
      <c r="K11" s="2">
        <v>4000</v>
      </c>
      <c r="L11" s="2">
        <f t="shared" si="1"/>
        <v>174239600</v>
      </c>
      <c r="M11" s="2">
        <v>516</v>
      </c>
      <c r="N11" s="2">
        <f t="shared" si="2"/>
        <v>22476960</v>
      </c>
      <c r="O11" s="2">
        <f t="shared" si="3"/>
        <v>0.80625000000000002</v>
      </c>
      <c r="P11" s="2">
        <f t="shared" si="4"/>
        <v>2088179.76</v>
      </c>
      <c r="Q11" s="2">
        <f t="shared" si="5"/>
        <v>2.0881797600000001</v>
      </c>
      <c r="R11" s="2">
        <v>17.2</v>
      </c>
      <c r="S11" s="2">
        <f t="shared" si="6"/>
        <v>44.547827999999996</v>
      </c>
      <c r="T11" s="2">
        <f t="shared" si="7"/>
        <v>11008</v>
      </c>
      <c r="U11" s="2">
        <f t="shared" si="8"/>
        <v>479536000</v>
      </c>
      <c r="V11" s="2">
        <v>38184.37831</v>
      </c>
      <c r="W11" s="2">
        <f t="shared" si="9"/>
        <v>11.638598508888</v>
      </c>
      <c r="X11" s="2">
        <f t="shared" si="10"/>
        <v>7.2318921456441405</v>
      </c>
      <c r="Y11" s="2">
        <f t="shared" si="11"/>
        <v>2.2720173158086108</v>
      </c>
      <c r="Z11" s="2">
        <f t="shared" si="12"/>
        <v>7.7519201884952418</v>
      </c>
      <c r="AA11" s="2">
        <f t="shared" si="13"/>
        <v>2.358894856197101</v>
      </c>
      <c r="AB11" s="2" t="e">
        <f t="shared" si="14"/>
        <v>#DIV/0!</v>
      </c>
      <c r="AC11" s="2">
        <v>0</v>
      </c>
      <c r="AD11" s="2" t="e">
        <f t="shared" si="15"/>
        <v>#DIV/0!</v>
      </c>
      <c r="AE11" s="2">
        <v>113.681</v>
      </c>
      <c r="AF11" s="2">
        <f t="shared" si="16"/>
        <v>21.333333333333332</v>
      </c>
      <c r="AG11" s="2">
        <f t="shared" si="17"/>
        <v>0.14490586203270855</v>
      </c>
      <c r="AH11" s="2">
        <f t="shared" si="18"/>
        <v>0.42322935110419302</v>
      </c>
      <c r="AI11" s="2">
        <f t="shared" si="19"/>
        <v>174239600</v>
      </c>
      <c r="AJ11" s="2">
        <f t="shared" si="20"/>
        <v>4933920</v>
      </c>
      <c r="AK11" s="2">
        <f t="shared" si="21"/>
        <v>4.9339199999999996</v>
      </c>
      <c r="AL11" s="2" t="s">
        <v>180</v>
      </c>
      <c r="AM11" s="2" t="s">
        <v>133</v>
      </c>
      <c r="AN11" s="2" t="s">
        <v>181</v>
      </c>
      <c r="AO11" s="2" t="s">
        <v>182</v>
      </c>
      <c r="AP11" s="2" t="s">
        <v>183</v>
      </c>
      <c r="AQ11" s="2" t="s">
        <v>184</v>
      </c>
      <c r="AR11" s="2" t="s">
        <v>185</v>
      </c>
      <c r="AS11" s="2">
        <v>1</v>
      </c>
      <c r="AT11" s="2" t="s">
        <v>186</v>
      </c>
      <c r="AU11" s="2" t="s">
        <v>187</v>
      </c>
      <c r="AV11" s="2">
        <v>11</v>
      </c>
      <c r="AW11" s="5">
        <v>99</v>
      </c>
      <c r="AX11" s="5">
        <v>1</v>
      </c>
      <c r="AY11" s="2">
        <v>0</v>
      </c>
      <c r="AZ11" s="5">
        <v>5.3</v>
      </c>
      <c r="BA11" s="5">
        <v>4.2</v>
      </c>
      <c r="BB11" s="5">
        <v>0.2</v>
      </c>
      <c r="BC11" s="5">
        <v>2</v>
      </c>
      <c r="BD11" s="5">
        <v>0.2</v>
      </c>
      <c r="BE11" s="5">
        <v>0.4</v>
      </c>
      <c r="BF11" s="5">
        <v>40.799999999999997</v>
      </c>
      <c r="BG11" s="5">
        <v>1.8</v>
      </c>
      <c r="BH11" s="5">
        <v>34.200000000000003</v>
      </c>
      <c r="BI11" s="2">
        <v>0</v>
      </c>
      <c r="BJ11" s="2">
        <v>0</v>
      </c>
      <c r="BK11" s="5">
        <v>10.7</v>
      </c>
      <c r="BL11" s="5">
        <v>0.3</v>
      </c>
      <c r="BM11" s="2">
        <v>0</v>
      </c>
      <c r="BN11" s="2">
        <v>0</v>
      </c>
      <c r="BO11" s="5">
        <v>9251</v>
      </c>
      <c r="BP11" s="5">
        <v>920</v>
      </c>
      <c r="BQ11" s="5">
        <v>136</v>
      </c>
      <c r="BR11" s="5">
        <v>14</v>
      </c>
      <c r="BS11" s="5">
        <v>0.21</v>
      </c>
      <c r="BT11" s="5">
        <v>0.02</v>
      </c>
      <c r="BU11" s="5">
        <v>14591</v>
      </c>
      <c r="BV11" s="5">
        <v>215</v>
      </c>
      <c r="BW11" s="5">
        <v>0.33</v>
      </c>
      <c r="BX11" s="5">
        <v>49091</v>
      </c>
      <c r="BY11" s="5">
        <v>2680</v>
      </c>
      <c r="BZ11" s="5">
        <v>722</v>
      </c>
      <c r="CA11" s="5">
        <v>39</v>
      </c>
      <c r="CB11" s="5">
        <v>0.49</v>
      </c>
      <c r="CC11" s="5">
        <v>0.03</v>
      </c>
      <c r="CD11" s="5">
        <v>17</v>
      </c>
      <c r="CE11" s="5">
        <v>35</v>
      </c>
      <c r="CF11" s="5">
        <v>8</v>
      </c>
      <c r="CG11" s="5">
        <v>9</v>
      </c>
      <c r="CH11" s="5">
        <v>51</v>
      </c>
      <c r="CI11" s="5">
        <v>19</v>
      </c>
      <c r="CJ11" s="5">
        <v>42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4</v>
      </c>
      <c r="CR11" s="5">
        <v>14</v>
      </c>
      <c r="CS11" s="5">
        <v>0.91530999999999996</v>
      </c>
      <c r="CT11" s="5">
        <v>0.93889999999999996</v>
      </c>
      <c r="CU11" s="2" t="s">
        <v>134</v>
      </c>
    </row>
    <row r="12" spans="1:99" s="2" customFormat="1" x14ac:dyDescent="0.25">
      <c r="A12" s="2" t="s">
        <v>188</v>
      </c>
      <c r="C12" s="2" t="s">
        <v>189</v>
      </c>
      <c r="D12" s="2">
        <v>1932</v>
      </c>
      <c r="E12" s="2">
        <f t="shared" si="0"/>
        <v>83</v>
      </c>
      <c r="F12" s="2">
        <v>0</v>
      </c>
      <c r="G12" s="2">
        <v>20</v>
      </c>
      <c r="H12" s="2">
        <v>2700</v>
      </c>
      <c r="I12" s="2">
        <v>4960</v>
      </c>
      <c r="J12" s="2">
        <v>2106</v>
      </c>
      <c r="K12" s="2">
        <v>4960</v>
      </c>
      <c r="L12" s="2">
        <f t="shared" si="1"/>
        <v>216057104</v>
      </c>
      <c r="M12" s="2">
        <v>385</v>
      </c>
      <c r="N12" s="2">
        <f t="shared" si="2"/>
        <v>16770600</v>
      </c>
      <c r="O12" s="2">
        <f t="shared" si="3"/>
        <v>0.6015625</v>
      </c>
      <c r="P12" s="2">
        <f t="shared" si="4"/>
        <v>1558041.1</v>
      </c>
      <c r="Q12" s="2">
        <f t="shared" si="5"/>
        <v>1.5580411000000001</v>
      </c>
      <c r="R12" s="2">
        <v>5.0999999999999996</v>
      </c>
      <c r="S12" s="2">
        <f t="shared" si="6"/>
        <v>13.208948999999999</v>
      </c>
      <c r="T12" s="2">
        <f t="shared" si="7"/>
        <v>3264</v>
      </c>
      <c r="U12" s="2">
        <f t="shared" si="8"/>
        <v>142188000</v>
      </c>
      <c r="V12" s="2">
        <v>61879.064114000001</v>
      </c>
      <c r="W12" s="2">
        <f t="shared" si="9"/>
        <v>18.860738741947198</v>
      </c>
      <c r="X12" s="2">
        <f t="shared" si="10"/>
        <v>11.719523468806917</v>
      </c>
      <c r="Y12" s="2">
        <f t="shared" si="11"/>
        <v>4.2624974825114768</v>
      </c>
      <c r="Z12" s="2">
        <f t="shared" si="12"/>
        <v>12.883087307550117</v>
      </c>
      <c r="AA12" s="2">
        <f t="shared" si="13"/>
        <v>7.2605282628695482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 t="s">
        <v>133</v>
      </c>
      <c r="AF12" s="2">
        <f t="shared" si="16"/>
        <v>8.4779220779220772</v>
      </c>
      <c r="AG12" s="2">
        <f t="shared" si="17"/>
        <v>0.27879892710769083</v>
      </c>
      <c r="AH12" s="2">
        <f t="shared" si="18"/>
        <v>0.59977509874008672</v>
      </c>
      <c r="AI12" s="2">
        <f t="shared" si="19"/>
        <v>91737149.400000006</v>
      </c>
      <c r="AJ12" s="2">
        <f t="shared" si="20"/>
        <v>2597708.88</v>
      </c>
      <c r="AK12" s="2">
        <f t="shared" si="21"/>
        <v>2.5977088799999999</v>
      </c>
      <c r="AL12" s="2" t="s">
        <v>167</v>
      </c>
      <c r="AM12" s="2" t="s">
        <v>133</v>
      </c>
      <c r="AN12" s="2" t="s">
        <v>168</v>
      </c>
      <c r="AO12" s="2" t="s">
        <v>169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134</v>
      </c>
    </row>
    <row r="13" spans="1:99" s="2" customFormat="1" x14ac:dyDescent="0.25">
      <c r="A13" s="2" t="s">
        <v>190</v>
      </c>
      <c r="C13" s="2" t="s">
        <v>191</v>
      </c>
      <c r="D13" s="2">
        <v>1928</v>
      </c>
      <c r="E13" s="2">
        <f t="shared" si="0"/>
        <v>87</v>
      </c>
      <c r="F13" s="2">
        <v>0</v>
      </c>
      <c r="G13" s="2">
        <v>17</v>
      </c>
      <c r="H13" s="2">
        <v>0</v>
      </c>
      <c r="I13" s="2">
        <v>0</v>
      </c>
      <c r="J13" s="2">
        <v>13269</v>
      </c>
      <c r="K13" s="2">
        <v>13269</v>
      </c>
      <c r="L13" s="2">
        <f t="shared" si="1"/>
        <v>577996313.10000002</v>
      </c>
      <c r="M13" s="2">
        <v>1733</v>
      </c>
      <c r="N13" s="2">
        <f t="shared" si="2"/>
        <v>75489480</v>
      </c>
      <c r="O13" s="2">
        <f t="shared" si="3"/>
        <v>2.7078125000000002</v>
      </c>
      <c r="P13" s="2">
        <f t="shared" si="4"/>
        <v>7013208.3799999999</v>
      </c>
      <c r="Q13" s="2">
        <f t="shared" si="5"/>
        <v>7.01320838</v>
      </c>
      <c r="R13" s="2">
        <v>27.1</v>
      </c>
      <c r="S13" s="2">
        <f t="shared" si="6"/>
        <v>70.188728999999995</v>
      </c>
      <c r="T13" s="2">
        <f t="shared" si="7"/>
        <v>17344</v>
      </c>
      <c r="U13" s="2">
        <f t="shared" si="8"/>
        <v>755548000</v>
      </c>
      <c r="V13" s="2">
        <v>91275.714491000006</v>
      </c>
      <c r="W13" s="2">
        <f t="shared" si="9"/>
        <v>27.820837776856798</v>
      </c>
      <c r="X13" s="2">
        <f t="shared" si="10"/>
        <v>17.287072670308454</v>
      </c>
      <c r="Y13" s="2">
        <f t="shared" si="11"/>
        <v>2.9635122276013459</v>
      </c>
      <c r="Z13" s="2">
        <f t="shared" si="12"/>
        <v>7.6566471659362341</v>
      </c>
      <c r="AA13" s="2">
        <f t="shared" si="13"/>
        <v>1.6998081127700029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 t="s">
        <v>133</v>
      </c>
      <c r="AF13" s="2">
        <f t="shared" si="16"/>
        <v>10.008078476630121</v>
      </c>
      <c r="AG13" s="2">
        <f t="shared" si="17"/>
        <v>7.8098171501898531E-2</v>
      </c>
      <c r="AH13" s="2">
        <f t="shared" si="18"/>
        <v>0.42849566919898185</v>
      </c>
      <c r="AI13" s="2">
        <f t="shared" si="19"/>
        <v>577996313.10000002</v>
      </c>
      <c r="AJ13" s="2">
        <f t="shared" si="20"/>
        <v>16367046.120000001</v>
      </c>
      <c r="AK13" s="2">
        <f t="shared" si="21"/>
        <v>16.367046120000001</v>
      </c>
      <c r="AL13" s="2" t="s">
        <v>192</v>
      </c>
      <c r="AM13" s="2" t="s">
        <v>133</v>
      </c>
      <c r="AN13" s="2" t="s">
        <v>193</v>
      </c>
      <c r="AO13" s="2" t="s">
        <v>194</v>
      </c>
      <c r="AP13" s="2" t="s">
        <v>133</v>
      </c>
      <c r="AQ13" s="2" t="s">
        <v>133</v>
      </c>
      <c r="AR13" s="2" t="s">
        <v>133</v>
      </c>
      <c r="AS13" s="2">
        <v>0</v>
      </c>
      <c r="AT13" s="2" t="s">
        <v>133</v>
      </c>
      <c r="AU13" s="2" t="s">
        <v>133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134</v>
      </c>
    </row>
    <row r="14" spans="1:99" s="2" customFormat="1" x14ac:dyDescent="0.25">
      <c r="A14" s="2" t="s">
        <v>195</v>
      </c>
      <c r="C14" s="2" t="s">
        <v>196</v>
      </c>
      <c r="D14" s="2">
        <v>1928</v>
      </c>
      <c r="E14" s="2">
        <f t="shared" si="0"/>
        <v>87</v>
      </c>
      <c r="F14" s="2">
        <v>0</v>
      </c>
      <c r="G14" s="2">
        <v>42</v>
      </c>
      <c r="H14" s="2">
        <v>0</v>
      </c>
      <c r="I14" s="2">
        <v>0</v>
      </c>
      <c r="J14" s="2">
        <v>75500</v>
      </c>
      <c r="K14" s="2">
        <v>75500</v>
      </c>
      <c r="L14" s="2">
        <f t="shared" si="1"/>
        <v>3288772450</v>
      </c>
      <c r="M14" s="2">
        <v>2400</v>
      </c>
      <c r="N14" s="2">
        <f t="shared" si="2"/>
        <v>104544000</v>
      </c>
      <c r="O14" s="2">
        <f t="shared" si="3"/>
        <v>3.75</v>
      </c>
      <c r="P14" s="2">
        <f t="shared" si="4"/>
        <v>9712464</v>
      </c>
      <c r="Q14" s="2">
        <f t="shared" si="5"/>
        <v>9.7124640000000007</v>
      </c>
      <c r="R14" s="2">
        <v>90.4</v>
      </c>
      <c r="S14" s="2">
        <f t="shared" si="6"/>
        <v>234.135096</v>
      </c>
      <c r="T14" s="2">
        <f t="shared" si="7"/>
        <v>57856</v>
      </c>
      <c r="U14" s="2">
        <f t="shared" si="8"/>
        <v>2520352000</v>
      </c>
      <c r="W14" s="2">
        <f t="shared" si="9"/>
        <v>0</v>
      </c>
      <c r="X14" s="2">
        <f t="shared" si="10"/>
        <v>0</v>
      </c>
      <c r="Y14" s="2">
        <f t="shared" si="11"/>
        <v>0</v>
      </c>
      <c r="Z14" s="2">
        <f t="shared" si="12"/>
        <v>31.458261114937251</v>
      </c>
      <c r="AA14" s="2">
        <f t="shared" si="13"/>
        <v>0</v>
      </c>
      <c r="AB14" s="2" t="e">
        <f t="shared" si="14"/>
        <v>#DIV/0!</v>
      </c>
      <c r="AC14" s="2">
        <v>0</v>
      </c>
      <c r="AD14" s="2" t="e">
        <f t="shared" si="15"/>
        <v>#DIV/0!</v>
      </c>
      <c r="AE14" s="2" t="s">
        <v>133</v>
      </c>
      <c r="AF14" s="2">
        <f t="shared" si="16"/>
        <v>24.106666666666666</v>
      </c>
      <c r="AG14" s="2">
        <f t="shared" si="17"/>
        <v>0.27266576008950061</v>
      </c>
      <c r="AH14" s="2">
        <f t="shared" si="18"/>
        <v>0.1042918468761295</v>
      </c>
      <c r="AI14" s="2">
        <f t="shared" si="19"/>
        <v>3288772450</v>
      </c>
      <c r="AJ14" s="2">
        <f t="shared" si="20"/>
        <v>93127740</v>
      </c>
      <c r="AK14" s="2">
        <f t="shared" si="21"/>
        <v>93.127740000000003</v>
      </c>
      <c r="AL14" s="2" t="s">
        <v>133</v>
      </c>
      <c r="AM14" s="2" t="s">
        <v>133</v>
      </c>
      <c r="AN14" s="2" t="s">
        <v>133</v>
      </c>
      <c r="AO14" s="2" t="s">
        <v>133</v>
      </c>
      <c r="AP14" s="2" t="s">
        <v>133</v>
      </c>
      <c r="AQ14" s="2" t="s">
        <v>133</v>
      </c>
      <c r="AR14" s="2" t="s">
        <v>133</v>
      </c>
      <c r="AS14" s="2">
        <v>0</v>
      </c>
      <c r="AT14" s="2" t="s">
        <v>133</v>
      </c>
      <c r="AU14" s="2" t="s">
        <v>133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134</v>
      </c>
    </row>
    <row r="15" spans="1:99" s="2" customFormat="1" x14ac:dyDescent="0.25">
      <c r="A15" s="2" t="s">
        <v>197</v>
      </c>
      <c r="C15" s="2" t="s">
        <v>198</v>
      </c>
      <c r="D15" s="2">
        <v>1928</v>
      </c>
      <c r="E15" s="2">
        <f t="shared" si="0"/>
        <v>87</v>
      </c>
      <c r="F15" s="2">
        <v>0</v>
      </c>
      <c r="G15" s="2">
        <v>30</v>
      </c>
      <c r="H15" s="2">
        <v>0</v>
      </c>
      <c r="I15" s="2">
        <v>0</v>
      </c>
      <c r="J15" s="2">
        <v>44350</v>
      </c>
      <c r="K15" s="2">
        <v>44350</v>
      </c>
      <c r="L15" s="2">
        <f t="shared" si="1"/>
        <v>1931881565</v>
      </c>
      <c r="M15" s="2">
        <v>2400</v>
      </c>
      <c r="N15" s="2">
        <f t="shared" si="2"/>
        <v>104544000</v>
      </c>
      <c r="O15" s="2">
        <f t="shared" si="3"/>
        <v>3.75</v>
      </c>
      <c r="P15" s="2">
        <f t="shared" si="4"/>
        <v>9712464</v>
      </c>
      <c r="Q15" s="2">
        <f t="shared" si="5"/>
        <v>9.7124640000000007</v>
      </c>
      <c r="R15" s="2">
        <v>90.4</v>
      </c>
      <c r="S15" s="2">
        <f t="shared" si="6"/>
        <v>234.135096</v>
      </c>
      <c r="T15" s="2">
        <f t="shared" si="7"/>
        <v>57856</v>
      </c>
      <c r="U15" s="2">
        <f t="shared" si="8"/>
        <v>2520352000</v>
      </c>
      <c r="W15" s="2">
        <f t="shared" si="9"/>
        <v>0</v>
      </c>
      <c r="X15" s="2">
        <f t="shared" si="10"/>
        <v>0</v>
      </c>
      <c r="Y15" s="2">
        <f t="shared" si="11"/>
        <v>0</v>
      </c>
      <c r="Z15" s="2">
        <f t="shared" si="12"/>
        <v>18.479124244337314</v>
      </c>
      <c r="AA15" s="2">
        <f t="shared" si="13"/>
        <v>0</v>
      </c>
      <c r="AB15" s="2" t="e">
        <f t="shared" si="14"/>
        <v>#DIV/0!</v>
      </c>
      <c r="AC15" s="2">
        <v>0</v>
      </c>
      <c r="AD15" s="2" t="e">
        <f t="shared" si="15"/>
        <v>#DIV/0!</v>
      </c>
      <c r="AE15" s="2" t="s">
        <v>133</v>
      </c>
      <c r="AF15" s="2">
        <f t="shared" si="16"/>
        <v>24.106666666666666</v>
      </c>
      <c r="AG15" s="2">
        <f t="shared" si="17"/>
        <v>0.16016856238370003</v>
      </c>
      <c r="AH15" s="2">
        <f t="shared" si="18"/>
        <v>0.17754305387029937</v>
      </c>
      <c r="AI15" s="2">
        <f t="shared" si="19"/>
        <v>1931881565</v>
      </c>
      <c r="AJ15" s="2">
        <f t="shared" si="20"/>
        <v>54704838</v>
      </c>
      <c r="AK15" s="2">
        <f t="shared" si="21"/>
        <v>54.704838000000002</v>
      </c>
      <c r="AL15" s="2" t="s">
        <v>133</v>
      </c>
      <c r="AM15" s="2" t="s">
        <v>133</v>
      </c>
      <c r="AN15" s="2" t="s">
        <v>133</v>
      </c>
      <c r="AO15" s="2" t="s">
        <v>133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134</v>
      </c>
    </row>
    <row r="16" spans="1:99" s="2" customFormat="1" x14ac:dyDescent="0.25">
      <c r="A16" s="2" t="s">
        <v>199</v>
      </c>
      <c r="C16" s="2" t="s">
        <v>200</v>
      </c>
      <c r="D16" s="2">
        <v>1927</v>
      </c>
      <c r="E16" s="2">
        <f t="shared" si="0"/>
        <v>88</v>
      </c>
      <c r="F16" s="2">
        <v>0</v>
      </c>
      <c r="G16" s="2">
        <v>55</v>
      </c>
      <c r="H16" s="2">
        <v>0</v>
      </c>
      <c r="I16" s="2">
        <v>0</v>
      </c>
      <c r="J16" s="2">
        <v>106100</v>
      </c>
      <c r="K16" s="2">
        <v>106100</v>
      </c>
      <c r="L16" s="2">
        <f t="shared" si="1"/>
        <v>4621705390</v>
      </c>
      <c r="M16" s="2">
        <v>2310</v>
      </c>
      <c r="N16" s="2">
        <f t="shared" si="2"/>
        <v>100623600</v>
      </c>
      <c r="O16" s="2">
        <f t="shared" si="3"/>
        <v>3.609375</v>
      </c>
      <c r="P16" s="2">
        <f t="shared" si="4"/>
        <v>9348246.5999999996</v>
      </c>
      <c r="Q16" s="2">
        <f t="shared" si="5"/>
        <v>9.3482466000000013</v>
      </c>
      <c r="R16" s="2">
        <v>90.4</v>
      </c>
      <c r="S16" s="2">
        <f t="shared" si="6"/>
        <v>234.135096</v>
      </c>
      <c r="T16" s="2">
        <f t="shared" si="7"/>
        <v>57856</v>
      </c>
      <c r="U16" s="2">
        <f t="shared" si="8"/>
        <v>2520352000</v>
      </c>
      <c r="V16" s="2">
        <v>121929.17834</v>
      </c>
      <c r="W16" s="2">
        <f t="shared" si="9"/>
        <v>37.164013558031996</v>
      </c>
      <c r="X16" s="2">
        <f t="shared" si="10"/>
        <v>23.09265480252596</v>
      </c>
      <c r="Y16" s="2">
        <f t="shared" si="11"/>
        <v>3.4288810613139082</v>
      </c>
      <c r="Z16" s="2">
        <f t="shared" si="12"/>
        <v>45.930630488275114</v>
      </c>
      <c r="AA16" s="2">
        <f t="shared" si="13"/>
        <v>0.28397173430891692</v>
      </c>
      <c r="AB16" s="2" t="e">
        <f t="shared" si="14"/>
        <v>#DIV/0!</v>
      </c>
      <c r="AC16" s="2">
        <v>0</v>
      </c>
      <c r="AD16" s="2" t="e">
        <f t="shared" si="15"/>
        <v>#DIV/0!</v>
      </c>
      <c r="AE16" s="2">
        <v>74.422200000000004</v>
      </c>
      <c r="AF16" s="2">
        <f t="shared" si="16"/>
        <v>25.045887445887445</v>
      </c>
      <c r="AG16" s="2">
        <f t="shared" si="17"/>
        <v>0.40578681345007139</v>
      </c>
      <c r="AH16" s="2">
        <f t="shared" si="18"/>
        <v>7.1430331269366029E-2</v>
      </c>
      <c r="AI16" s="2">
        <f t="shared" si="19"/>
        <v>4621705390</v>
      </c>
      <c r="AJ16" s="2">
        <f t="shared" si="20"/>
        <v>130872228</v>
      </c>
      <c r="AK16" s="2">
        <f t="shared" si="21"/>
        <v>130.87222800000001</v>
      </c>
      <c r="AL16" s="2" t="s">
        <v>201</v>
      </c>
      <c r="AM16" s="2" t="s">
        <v>133</v>
      </c>
      <c r="AN16" s="2" t="s">
        <v>202</v>
      </c>
      <c r="AO16" s="2" t="s">
        <v>203</v>
      </c>
      <c r="AP16" s="2" t="s">
        <v>204</v>
      </c>
      <c r="AQ16" s="2" t="s">
        <v>205</v>
      </c>
      <c r="AR16" s="2" t="s">
        <v>206</v>
      </c>
      <c r="AS16" s="2">
        <v>1</v>
      </c>
      <c r="AT16" s="2" t="s">
        <v>207</v>
      </c>
      <c r="AU16" s="2" t="s">
        <v>208</v>
      </c>
      <c r="AV16" s="2">
        <v>8</v>
      </c>
      <c r="AW16" s="5">
        <v>96</v>
      </c>
      <c r="AX16" s="5">
        <v>3</v>
      </c>
      <c r="AY16" s="5">
        <v>1</v>
      </c>
      <c r="AZ16" s="5">
        <v>8.9</v>
      </c>
      <c r="BA16" s="5">
        <v>2.4</v>
      </c>
      <c r="BB16" s="5">
        <v>0.5</v>
      </c>
      <c r="BC16" s="5">
        <v>5.5</v>
      </c>
      <c r="BD16" s="5">
        <v>1.6</v>
      </c>
      <c r="BE16" s="5">
        <v>1.1000000000000001</v>
      </c>
      <c r="BF16" s="5">
        <v>40.4</v>
      </c>
      <c r="BG16" s="5">
        <v>5</v>
      </c>
      <c r="BH16" s="5">
        <v>33.6</v>
      </c>
      <c r="BI16" s="2">
        <v>0</v>
      </c>
      <c r="BJ16" s="2">
        <v>0</v>
      </c>
      <c r="BK16" s="5">
        <v>0.4</v>
      </c>
      <c r="BL16" s="5">
        <v>0.4</v>
      </c>
      <c r="BM16" s="2">
        <v>0</v>
      </c>
      <c r="BN16" s="5">
        <v>0.1</v>
      </c>
      <c r="BO16" s="5">
        <v>34860</v>
      </c>
      <c r="BP16" s="5">
        <v>2510</v>
      </c>
      <c r="BQ16" s="5">
        <v>126</v>
      </c>
      <c r="BR16" s="5">
        <v>9</v>
      </c>
      <c r="BS16" s="5">
        <v>0.2</v>
      </c>
      <c r="BT16" s="5">
        <v>0.01</v>
      </c>
      <c r="BU16" s="5">
        <v>56008</v>
      </c>
      <c r="BV16" s="5">
        <v>203</v>
      </c>
      <c r="BW16" s="5">
        <v>0.32</v>
      </c>
      <c r="BX16" s="5">
        <v>147131</v>
      </c>
      <c r="BY16" s="5">
        <v>2705</v>
      </c>
      <c r="BZ16" s="5">
        <v>533</v>
      </c>
      <c r="CA16" s="5">
        <v>10</v>
      </c>
      <c r="CB16" s="5">
        <v>2.23</v>
      </c>
      <c r="CC16" s="5">
        <v>0.04</v>
      </c>
      <c r="CD16" s="5">
        <v>41</v>
      </c>
      <c r="CE16" s="5">
        <v>61</v>
      </c>
      <c r="CF16" s="5">
        <v>2</v>
      </c>
      <c r="CG16" s="5">
        <v>6</v>
      </c>
      <c r="CH16" s="5">
        <v>40</v>
      </c>
      <c r="CI16" s="5">
        <v>16</v>
      </c>
      <c r="CJ16" s="5">
        <v>32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5">
        <v>2</v>
      </c>
      <c r="CS16" s="5">
        <v>0.66549999999999998</v>
      </c>
      <c r="CT16" s="5">
        <v>0.21606</v>
      </c>
      <c r="CU16" s="2" t="s">
        <v>134</v>
      </c>
    </row>
    <row r="17" spans="1:99" s="2" customFormat="1" x14ac:dyDescent="0.25">
      <c r="A17" s="2" t="s">
        <v>209</v>
      </c>
      <c r="C17" s="2" t="s">
        <v>210</v>
      </c>
      <c r="D17" s="2">
        <v>1964</v>
      </c>
      <c r="E17" s="2">
        <f t="shared" si="0"/>
        <v>51</v>
      </c>
      <c r="F17" s="2">
        <v>0</v>
      </c>
      <c r="G17" s="2">
        <v>55</v>
      </c>
      <c r="H17" s="2">
        <v>3333</v>
      </c>
      <c r="I17" s="2">
        <v>10450</v>
      </c>
      <c r="J17" s="2">
        <v>8590</v>
      </c>
      <c r="K17" s="2">
        <v>10450</v>
      </c>
      <c r="L17" s="2">
        <f t="shared" si="1"/>
        <v>455200955</v>
      </c>
      <c r="M17" s="2">
        <v>465</v>
      </c>
      <c r="N17" s="2">
        <f t="shared" si="2"/>
        <v>20255400</v>
      </c>
      <c r="O17" s="2">
        <f t="shared" si="3"/>
        <v>0.7265625</v>
      </c>
      <c r="P17" s="2">
        <f t="shared" si="4"/>
        <v>1881789.9000000001</v>
      </c>
      <c r="Q17" s="2">
        <f t="shared" si="5"/>
        <v>1.8817899</v>
      </c>
      <c r="R17" s="2">
        <v>1.8</v>
      </c>
      <c r="S17" s="2">
        <f t="shared" si="6"/>
        <v>4.6619820000000001</v>
      </c>
      <c r="T17" s="2">
        <f t="shared" si="7"/>
        <v>1152</v>
      </c>
      <c r="U17" s="2">
        <f t="shared" si="8"/>
        <v>50184000</v>
      </c>
      <c r="V17" s="2">
        <v>21544.83037</v>
      </c>
      <c r="W17" s="2">
        <f t="shared" si="9"/>
        <v>6.5668642967759991</v>
      </c>
      <c r="X17" s="2">
        <f t="shared" si="10"/>
        <v>4.0804616030957801</v>
      </c>
      <c r="Y17" s="2">
        <f t="shared" si="11"/>
        <v>1.3504153512359029</v>
      </c>
      <c r="Z17" s="2">
        <f t="shared" si="12"/>
        <v>22.47306668838927</v>
      </c>
      <c r="AA17" s="2">
        <f t="shared" si="13"/>
        <v>0.61977316161741647</v>
      </c>
      <c r="AB17" s="2" t="e">
        <f t="shared" si="14"/>
        <v>#DIV/0!</v>
      </c>
      <c r="AC17" s="2">
        <v>0</v>
      </c>
      <c r="AD17" s="2" t="e">
        <f t="shared" si="15"/>
        <v>#DIV/0!</v>
      </c>
      <c r="AE17" s="2" t="s">
        <v>133</v>
      </c>
      <c r="AF17" s="2">
        <f t="shared" si="16"/>
        <v>2.4774193548387098</v>
      </c>
      <c r="AG17" s="2">
        <f t="shared" si="17"/>
        <v>0.44252455806184054</v>
      </c>
      <c r="AH17" s="2">
        <f t="shared" si="18"/>
        <v>0.17760118423572549</v>
      </c>
      <c r="AI17" s="2">
        <f t="shared" si="19"/>
        <v>374179541</v>
      </c>
      <c r="AJ17" s="2">
        <f t="shared" si="20"/>
        <v>10595593.199999999</v>
      </c>
      <c r="AK17" s="2">
        <f t="shared" si="21"/>
        <v>10.5955932</v>
      </c>
      <c r="AL17" s="2" t="s">
        <v>211</v>
      </c>
      <c r="AM17" s="2" t="s">
        <v>212</v>
      </c>
      <c r="AN17" s="2" t="s">
        <v>213</v>
      </c>
      <c r="AO17" s="2" t="s">
        <v>214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134</v>
      </c>
    </row>
    <row r="18" spans="1:99" s="2" customFormat="1" x14ac:dyDescent="0.25">
      <c r="A18" s="2" t="s">
        <v>215</v>
      </c>
      <c r="C18" s="2" t="s">
        <v>216</v>
      </c>
      <c r="D18" s="2">
        <v>1966</v>
      </c>
      <c r="E18" s="2">
        <f t="shared" si="0"/>
        <v>49</v>
      </c>
      <c r="F18" s="2">
        <v>0</v>
      </c>
      <c r="G18" s="2">
        <v>34</v>
      </c>
      <c r="H18" s="2">
        <v>27000</v>
      </c>
      <c r="I18" s="2">
        <v>13600</v>
      </c>
      <c r="J18" s="2">
        <v>11815</v>
      </c>
      <c r="K18" s="2">
        <v>13600</v>
      </c>
      <c r="L18" s="2">
        <f t="shared" si="1"/>
        <v>592414640</v>
      </c>
      <c r="M18" s="2">
        <v>560</v>
      </c>
      <c r="N18" s="2">
        <f t="shared" si="2"/>
        <v>24393600</v>
      </c>
      <c r="O18" s="2">
        <f t="shared" si="3"/>
        <v>0.875</v>
      </c>
      <c r="P18" s="2">
        <f t="shared" si="4"/>
        <v>2266241.6</v>
      </c>
      <c r="Q18" s="2">
        <f t="shared" si="5"/>
        <v>2.2662416000000003</v>
      </c>
      <c r="R18" s="2">
        <v>49.2</v>
      </c>
      <c r="S18" s="2">
        <f t="shared" si="6"/>
        <v>127.427508</v>
      </c>
      <c r="T18" s="2">
        <f t="shared" si="7"/>
        <v>31488</v>
      </c>
      <c r="U18" s="2">
        <f t="shared" si="8"/>
        <v>1371696000</v>
      </c>
      <c r="V18" s="2">
        <v>55173.879577</v>
      </c>
      <c r="W18" s="2">
        <f t="shared" si="9"/>
        <v>16.816998495069598</v>
      </c>
      <c r="X18" s="2">
        <f t="shared" si="10"/>
        <v>10.449601748606339</v>
      </c>
      <c r="Y18" s="2">
        <f t="shared" si="11"/>
        <v>3.1513037973225959</v>
      </c>
      <c r="Z18" s="2">
        <f t="shared" si="12"/>
        <v>24.285658533385806</v>
      </c>
      <c r="AA18" s="2">
        <f t="shared" si="13"/>
        <v>1.1539384570860629</v>
      </c>
      <c r="AB18" s="2" t="e">
        <f t="shared" si="14"/>
        <v>#DIV/0!</v>
      </c>
      <c r="AC18" s="2">
        <v>0</v>
      </c>
      <c r="AD18" s="2" t="e">
        <f t="shared" si="15"/>
        <v>#DIV/0!</v>
      </c>
      <c r="AE18" s="2">
        <v>59.952100000000002</v>
      </c>
      <c r="AF18" s="2">
        <f t="shared" si="16"/>
        <v>56.228571428571428</v>
      </c>
      <c r="AG18" s="2">
        <f t="shared" si="17"/>
        <v>0.43577005545051156</v>
      </c>
      <c r="AH18" s="2">
        <f t="shared" si="18"/>
        <v>0.15550357193972192</v>
      </c>
      <c r="AI18" s="2">
        <f t="shared" si="19"/>
        <v>514660218.5</v>
      </c>
      <c r="AJ18" s="2">
        <f t="shared" si="20"/>
        <v>14573566.200000001</v>
      </c>
      <c r="AK18" s="2">
        <f t="shared" si="21"/>
        <v>14.573566200000002</v>
      </c>
      <c r="AL18" s="2" t="s">
        <v>217</v>
      </c>
      <c r="AM18" s="2" t="s">
        <v>133</v>
      </c>
      <c r="AN18" s="2" t="s">
        <v>218</v>
      </c>
      <c r="AO18" s="2" t="s">
        <v>219</v>
      </c>
      <c r="AP18" s="2" t="s">
        <v>220</v>
      </c>
      <c r="AQ18" s="2" t="s">
        <v>205</v>
      </c>
      <c r="AR18" s="2" t="s">
        <v>221</v>
      </c>
      <c r="AS18" s="2">
        <v>1</v>
      </c>
      <c r="AT18" s="2" t="s">
        <v>222</v>
      </c>
      <c r="AU18" s="2" t="s">
        <v>223</v>
      </c>
      <c r="AV18" s="2">
        <v>14</v>
      </c>
      <c r="AW18" s="5">
        <v>97</v>
      </c>
      <c r="AX18" s="5">
        <v>3</v>
      </c>
      <c r="AY18" s="2">
        <v>0</v>
      </c>
      <c r="AZ18" s="5">
        <v>5.6</v>
      </c>
      <c r="BA18" s="5">
        <v>2.2000000000000002</v>
      </c>
      <c r="BB18" s="5">
        <v>3.9</v>
      </c>
      <c r="BC18" s="5">
        <v>47.2</v>
      </c>
      <c r="BD18" s="5">
        <v>7.3</v>
      </c>
      <c r="BE18" s="5">
        <v>3.4</v>
      </c>
      <c r="BF18" s="5">
        <v>6.2</v>
      </c>
      <c r="BG18" s="5">
        <v>3.2</v>
      </c>
      <c r="BH18" s="5">
        <v>20</v>
      </c>
      <c r="BI18" s="2">
        <v>0</v>
      </c>
      <c r="BJ18" s="2">
        <v>0</v>
      </c>
      <c r="BK18" s="5">
        <v>0.2</v>
      </c>
      <c r="BL18" s="5">
        <v>0.9</v>
      </c>
      <c r="BM18" s="2">
        <v>0</v>
      </c>
      <c r="BN18" s="2">
        <v>0</v>
      </c>
      <c r="BO18" s="5">
        <v>72595</v>
      </c>
      <c r="BP18" s="5">
        <v>1784</v>
      </c>
      <c r="BQ18" s="5">
        <v>388</v>
      </c>
      <c r="BR18" s="5">
        <v>10</v>
      </c>
      <c r="BS18" s="5">
        <v>0.63</v>
      </c>
      <c r="BT18" s="5">
        <v>0.02</v>
      </c>
      <c r="BU18" s="5">
        <v>87496</v>
      </c>
      <c r="BV18" s="5">
        <v>468</v>
      </c>
      <c r="BW18" s="5">
        <v>0.76</v>
      </c>
      <c r="BX18" s="5">
        <v>380035</v>
      </c>
      <c r="BY18" s="5">
        <v>16314</v>
      </c>
      <c r="BZ18" s="5">
        <v>2032</v>
      </c>
      <c r="CA18" s="5">
        <v>87</v>
      </c>
      <c r="CB18" s="5">
        <v>7.09</v>
      </c>
      <c r="CC18" s="5">
        <v>0.33</v>
      </c>
      <c r="CD18" s="5">
        <v>81</v>
      </c>
      <c r="CE18" s="5">
        <v>91</v>
      </c>
      <c r="CF18" s="5">
        <v>4</v>
      </c>
      <c r="CG18" s="5">
        <v>6</v>
      </c>
      <c r="CH18" s="5">
        <v>14</v>
      </c>
      <c r="CI18" s="5">
        <v>2</v>
      </c>
      <c r="CJ18" s="5">
        <v>3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5">
        <v>0.68906000000000001</v>
      </c>
      <c r="CT18" s="5">
        <v>0.23641000000000001</v>
      </c>
      <c r="CU18" s="2" t="s">
        <v>134</v>
      </c>
    </row>
    <row r="19" spans="1:99" s="2" customFormat="1" x14ac:dyDescent="0.25">
      <c r="A19" s="2" t="s">
        <v>224</v>
      </c>
      <c r="C19" s="2" t="s">
        <v>225</v>
      </c>
      <c r="D19" s="2">
        <v>1922</v>
      </c>
      <c r="E19" s="2">
        <f t="shared" si="0"/>
        <v>93</v>
      </c>
      <c r="F19" s="2">
        <v>0</v>
      </c>
      <c r="G19" s="2">
        <v>25</v>
      </c>
      <c r="H19" s="2">
        <v>13600</v>
      </c>
      <c r="I19" s="2">
        <v>0</v>
      </c>
      <c r="J19" s="2">
        <v>10740</v>
      </c>
      <c r="K19" s="2">
        <v>10740</v>
      </c>
      <c r="L19" s="2">
        <f t="shared" si="1"/>
        <v>467833326</v>
      </c>
      <c r="M19" s="2">
        <v>796</v>
      </c>
      <c r="N19" s="2">
        <f t="shared" si="2"/>
        <v>34673760</v>
      </c>
      <c r="O19" s="2">
        <f t="shared" si="3"/>
        <v>1.2437500000000001</v>
      </c>
      <c r="P19" s="2">
        <f t="shared" si="4"/>
        <v>3221300.56</v>
      </c>
      <c r="Q19" s="2">
        <f t="shared" si="5"/>
        <v>3.22130056</v>
      </c>
      <c r="R19" s="2">
        <v>112</v>
      </c>
      <c r="S19" s="2">
        <f t="shared" si="6"/>
        <v>290.07887999999997</v>
      </c>
      <c r="T19" s="2">
        <f t="shared" si="7"/>
        <v>71680</v>
      </c>
      <c r="U19" s="2">
        <f t="shared" si="8"/>
        <v>3122560000</v>
      </c>
      <c r="V19" s="2">
        <v>89370.928043000007</v>
      </c>
      <c r="W19" s="2">
        <f t="shared" si="9"/>
        <v>27.240258867506402</v>
      </c>
      <c r="X19" s="2">
        <f t="shared" si="10"/>
        <v>16.926317545775944</v>
      </c>
      <c r="Y19" s="2">
        <f t="shared" si="11"/>
        <v>4.281446263101361</v>
      </c>
      <c r="Z19" s="2">
        <f t="shared" si="12"/>
        <v>13.492431337126403</v>
      </c>
      <c r="AA19" s="2">
        <f t="shared" si="13"/>
        <v>2.0562448943491485</v>
      </c>
      <c r="AB19" s="2" t="e">
        <f t="shared" si="14"/>
        <v>#DIV/0!</v>
      </c>
      <c r="AC19" s="2">
        <v>0</v>
      </c>
      <c r="AD19" s="2" t="e">
        <f t="shared" si="15"/>
        <v>#DIV/0!</v>
      </c>
      <c r="AE19" s="2">
        <v>92.688900000000004</v>
      </c>
      <c r="AF19" s="2">
        <f t="shared" si="16"/>
        <v>90.050251256281413</v>
      </c>
      <c r="AG19" s="2">
        <f t="shared" si="17"/>
        <v>0.20306505620905146</v>
      </c>
      <c r="AH19" s="2">
        <f t="shared" si="18"/>
        <v>0.24316152287250273</v>
      </c>
      <c r="AI19" s="2">
        <f t="shared" si="19"/>
        <v>467833326</v>
      </c>
      <c r="AJ19" s="2">
        <f t="shared" si="20"/>
        <v>13247575.200000001</v>
      </c>
      <c r="AK19" s="2">
        <f t="shared" si="21"/>
        <v>13.247575200000002</v>
      </c>
      <c r="AL19" s="2" t="s">
        <v>226</v>
      </c>
      <c r="AM19" s="2" t="s">
        <v>133</v>
      </c>
      <c r="AN19" s="2" t="s">
        <v>227</v>
      </c>
      <c r="AO19" s="2" t="s">
        <v>228</v>
      </c>
      <c r="AP19" s="2" t="s">
        <v>229</v>
      </c>
      <c r="AQ19" s="2" t="s">
        <v>205</v>
      </c>
      <c r="AR19" s="2" t="s">
        <v>230</v>
      </c>
      <c r="AS19" s="2">
        <v>1</v>
      </c>
      <c r="AT19" s="2" t="s">
        <v>231</v>
      </c>
      <c r="AU19" s="2" t="s">
        <v>232</v>
      </c>
      <c r="AV19" s="2">
        <v>14</v>
      </c>
      <c r="AW19" s="5">
        <v>88</v>
      </c>
      <c r="AX19" s="5">
        <v>12</v>
      </c>
      <c r="AY19" s="2">
        <v>0</v>
      </c>
      <c r="AZ19" s="5">
        <v>4.2</v>
      </c>
      <c r="BA19" s="5">
        <v>2.8</v>
      </c>
      <c r="BB19" s="5">
        <v>4.5999999999999996</v>
      </c>
      <c r="BC19" s="5">
        <v>51.3</v>
      </c>
      <c r="BD19" s="5">
        <v>6.5</v>
      </c>
      <c r="BE19" s="5">
        <v>3.6</v>
      </c>
      <c r="BF19" s="5">
        <v>3.9</v>
      </c>
      <c r="BG19" s="5">
        <v>5.3</v>
      </c>
      <c r="BH19" s="5">
        <v>16.8</v>
      </c>
      <c r="BI19" s="2">
        <v>0</v>
      </c>
      <c r="BJ19" s="2">
        <v>0</v>
      </c>
      <c r="BK19" s="5">
        <v>0.3</v>
      </c>
      <c r="BL19" s="5">
        <v>0.6</v>
      </c>
      <c r="BM19" s="2">
        <v>0</v>
      </c>
      <c r="BN19" s="2">
        <v>0</v>
      </c>
      <c r="BO19" s="5">
        <v>123019</v>
      </c>
      <c r="BP19" s="5">
        <v>3061</v>
      </c>
      <c r="BQ19" s="5">
        <v>363</v>
      </c>
      <c r="BR19" s="5">
        <v>9</v>
      </c>
      <c r="BS19" s="5">
        <v>0.59</v>
      </c>
      <c r="BT19" s="5">
        <v>0.01</v>
      </c>
      <c r="BU19" s="5">
        <v>147966</v>
      </c>
      <c r="BV19" s="5">
        <v>436</v>
      </c>
      <c r="BW19" s="5">
        <v>0.71</v>
      </c>
      <c r="BX19" s="5">
        <v>783194</v>
      </c>
      <c r="BY19" s="5">
        <v>58904</v>
      </c>
      <c r="BZ19" s="5">
        <v>2310</v>
      </c>
      <c r="CA19" s="5">
        <v>174</v>
      </c>
      <c r="CB19" s="5">
        <v>9.4499999999999993</v>
      </c>
      <c r="CC19" s="5">
        <v>0.74</v>
      </c>
      <c r="CD19" s="5">
        <v>84</v>
      </c>
      <c r="CE19" s="5">
        <v>94</v>
      </c>
      <c r="CF19" s="5">
        <v>3</v>
      </c>
      <c r="CG19" s="5">
        <v>4</v>
      </c>
      <c r="CH19" s="5">
        <v>12</v>
      </c>
      <c r="CI19" s="5">
        <v>1</v>
      </c>
      <c r="CJ19" s="5">
        <v>2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5">
        <v>0.87919999999999998</v>
      </c>
      <c r="CT19" s="5">
        <v>0.69923999999999997</v>
      </c>
      <c r="CU19" s="2" t="s">
        <v>134</v>
      </c>
    </row>
    <row r="20" spans="1:99" s="2" customFormat="1" x14ac:dyDescent="0.25">
      <c r="A20" s="2" t="s">
        <v>233</v>
      </c>
      <c r="C20" s="2" t="s">
        <v>234</v>
      </c>
      <c r="D20" s="2">
        <v>1948</v>
      </c>
      <c r="E20" s="2">
        <f t="shared" si="0"/>
        <v>67</v>
      </c>
      <c r="F20" s="2">
        <v>0</v>
      </c>
      <c r="G20" s="2">
        <v>39</v>
      </c>
      <c r="H20" s="2">
        <v>0</v>
      </c>
      <c r="I20" s="2">
        <v>0</v>
      </c>
      <c r="J20" s="2">
        <v>9517</v>
      </c>
      <c r="K20" s="2">
        <v>9517</v>
      </c>
      <c r="L20" s="2">
        <f t="shared" si="1"/>
        <v>414559568.30000001</v>
      </c>
      <c r="M20" s="2">
        <v>566</v>
      </c>
      <c r="N20" s="2">
        <f t="shared" si="2"/>
        <v>24654960</v>
      </c>
      <c r="O20" s="2">
        <f t="shared" si="3"/>
        <v>0.88437500000000002</v>
      </c>
      <c r="P20" s="2">
        <f t="shared" si="4"/>
        <v>2290522.7600000002</v>
      </c>
      <c r="Q20" s="2">
        <f t="shared" si="5"/>
        <v>2.29052276</v>
      </c>
      <c r="R20" s="2">
        <v>5.6</v>
      </c>
      <c r="S20" s="2">
        <f t="shared" si="6"/>
        <v>14.503943999999997</v>
      </c>
      <c r="T20" s="2">
        <f t="shared" si="7"/>
        <v>3584</v>
      </c>
      <c r="U20" s="2">
        <f t="shared" si="8"/>
        <v>156128000</v>
      </c>
      <c r="V20" s="2">
        <v>55512.254850999998</v>
      </c>
      <c r="W20" s="2">
        <f t="shared" si="9"/>
        <v>16.920135278584798</v>
      </c>
      <c r="X20" s="2">
        <f t="shared" si="10"/>
        <v>10.513687995250294</v>
      </c>
      <c r="Y20" s="2">
        <f t="shared" si="11"/>
        <v>3.1537801568918358</v>
      </c>
      <c r="Z20" s="2">
        <f t="shared" si="12"/>
        <v>16.814449031756695</v>
      </c>
      <c r="AA20" s="2">
        <f t="shared" si="13"/>
        <v>1.4413572918141384</v>
      </c>
      <c r="AB20" s="2" t="e">
        <f t="shared" si="14"/>
        <v>#DIV/0!</v>
      </c>
      <c r="AC20" s="2">
        <v>0</v>
      </c>
      <c r="AD20" s="2" t="e">
        <f t="shared" si="15"/>
        <v>#DIV/0!</v>
      </c>
      <c r="AE20" s="2" t="s">
        <v>133</v>
      </c>
      <c r="AF20" s="2">
        <f t="shared" si="16"/>
        <v>6.3321554770318018</v>
      </c>
      <c r="AG20" s="2">
        <f t="shared" si="17"/>
        <v>0.30010687076676729</v>
      </c>
      <c r="AH20" s="2">
        <f t="shared" si="18"/>
        <v>0.19512028880589305</v>
      </c>
      <c r="AI20" s="2">
        <f t="shared" si="19"/>
        <v>414559568.30000001</v>
      </c>
      <c r="AJ20" s="2">
        <f t="shared" si="20"/>
        <v>11739029.16</v>
      </c>
      <c r="AK20" s="2">
        <f t="shared" si="21"/>
        <v>11.739029159999999</v>
      </c>
      <c r="AL20" s="2" t="s">
        <v>235</v>
      </c>
      <c r="AM20" s="2" t="s">
        <v>133</v>
      </c>
      <c r="AN20" s="2" t="s">
        <v>236</v>
      </c>
      <c r="AO20" s="2" t="s">
        <v>237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134</v>
      </c>
    </row>
    <row r="21" spans="1:99" s="2" customFormat="1" x14ac:dyDescent="0.25">
      <c r="A21" s="2" t="s">
        <v>238</v>
      </c>
      <c r="C21" s="2" t="s">
        <v>239</v>
      </c>
      <c r="F21" s="2">
        <v>0</v>
      </c>
      <c r="G21" s="2">
        <v>17</v>
      </c>
      <c r="H21" s="2">
        <v>0</v>
      </c>
      <c r="I21" s="2">
        <v>0</v>
      </c>
      <c r="J21" s="2">
        <v>1130</v>
      </c>
      <c r="K21" s="2">
        <v>1130</v>
      </c>
      <c r="L21" s="2">
        <f t="shared" si="1"/>
        <v>49222687</v>
      </c>
      <c r="M21" s="2">
        <v>1700</v>
      </c>
      <c r="N21" s="2">
        <f t="shared" si="2"/>
        <v>74052000</v>
      </c>
      <c r="O21" s="2">
        <f t="shared" si="3"/>
        <v>2.65625</v>
      </c>
      <c r="P21" s="2">
        <f t="shared" si="4"/>
        <v>6879662</v>
      </c>
      <c r="Q21" s="2">
        <f t="shared" si="5"/>
        <v>6.8796620000000006</v>
      </c>
      <c r="R21" s="2">
        <v>1.9</v>
      </c>
      <c r="S21" s="2">
        <f t="shared" si="6"/>
        <v>4.9209809999999994</v>
      </c>
      <c r="T21" s="2">
        <f t="shared" si="7"/>
        <v>1216</v>
      </c>
      <c r="U21" s="2">
        <f t="shared" si="8"/>
        <v>52972000</v>
      </c>
      <c r="W21" s="2">
        <f t="shared" si="9"/>
        <v>0</v>
      </c>
      <c r="X21" s="2">
        <f t="shared" si="10"/>
        <v>0</v>
      </c>
      <c r="Y21" s="2">
        <f t="shared" si="11"/>
        <v>0</v>
      </c>
      <c r="Z21" s="2">
        <f t="shared" si="12"/>
        <v>0.66470435639820669</v>
      </c>
      <c r="AA21" s="2">
        <f t="shared" si="13"/>
        <v>0</v>
      </c>
      <c r="AB21" s="2" t="e">
        <f t="shared" si="14"/>
        <v>#DIV/0!</v>
      </c>
      <c r="AC21" s="2">
        <v>0</v>
      </c>
      <c r="AD21" s="2" t="e">
        <f t="shared" si="15"/>
        <v>#DIV/0!</v>
      </c>
      <c r="AE21" s="2" t="s">
        <v>133</v>
      </c>
      <c r="AF21" s="2">
        <f t="shared" si="16"/>
        <v>0.71529411764705886</v>
      </c>
      <c r="AG21" s="2">
        <f t="shared" si="17"/>
        <v>6.8455063450227442E-3</v>
      </c>
      <c r="AH21" s="2">
        <f t="shared" si="18"/>
        <v>4.9357885496132825</v>
      </c>
      <c r="AI21" s="2">
        <f t="shared" si="19"/>
        <v>49222687</v>
      </c>
      <c r="AJ21" s="2">
        <f t="shared" si="20"/>
        <v>1393832.4</v>
      </c>
      <c r="AK21" s="2">
        <f t="shared" si="21"/>
        <v>1.3938324</v>
      </c>
      <c r="AL21" s="2" t="s">
        <v>133</v>
      </c>
      <c r="AM21" s="2" t="s">
        <v>133</v>
      </c>
      <c r="AN21" s="2" t="s">
        <v>133</v>
      </c>
      <c r="AO21" s="2" t="s">
        <v>133</v>
      </c>
      <c r="AP21" s="2" t="s">
        <v>133</v>
      </c>
      <c r="AQ21" s="2" t="s">
        <v>133</v>
      </c>
      <c r="AR21" s="2" t="s">
        <v>133</v>
      </c>
      <c r="AS21" s="2">
        <v>0</v>
      </c>
      <c r="AT21" s="2" t="s">
        <v>133</v>
      </c>
      <c r="AU21" s="2" t="s">
        <v>133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134</v>
      </c>
    </row>
    <row r="22" spans="1:99" s="2" customFormat="1" x14ac:dyDescent="0.25">
      <c r="A22" s="2" t="s">
        <v>240</v>
      </c>
      <c r="C22" s="2" t="s">
        <v>241</v>
      </c>
      <c r="F22" s="2">
        <v>0</v>
      </c>
      <c r="G22" s="2">
        <v>14</v>
      </c>
      <c r="H22" s="2">
        <v>0</v>
      </c>
      <c r="I22" s="2">
        <v>0</v>
      </c>
      <c r="J22" s="2">
        <v>1650</v>
      </c>
      <c r="K22" s="2">
        <v>1650</v>
      </c>
      <c r="L22" s="2">
        <f t="shared" si="1"/>
        <v>71873835</v>
      </c>
      <c r="M22" s="2">
        <v>255</v>
      </c>
      <c r="N22" s="2">
        <f t="shared" si="2"/>
        <v>11107800</v>
      </c>
      <c r="O22" s="2">
        <f t="shared" si="3"/>
        <v>0.3984375</v>
      </c>
      <c r="P22" s="2">
        <f t="shared" si="4"/>
        <v>1031949.3</v>
      </c>
      <c r="Q22" s="2">
        <f t="shared" si="5"/>
        <v>1.0319493</v>
      </c>
      <c r="R22" s="2">
        <v>6</v>
      </c>
      <c r="S22" s="2">
        <f t="shared" si="6"/>
        <v>15.539939999999998</v>
      </c>
      <c r="T22" s="2">
        <f t="shared" si="7"/>
        <v>3840</v>
      </c>
      <c r="U22" s="2">
        <f t="shared" si="8"/>
        <v>167280000</v>
      </c>
      <c r="W22" s="2">
        <f t="shared" si="9"/>
        <v>0</v>
      </c>
      <c r="X22" s="2">
        <f t="shared" si="10"/>
        <v>0</v>
      </c>
      <c r="Y22" s="2">
        <f t="shared" si="11"/>
        <v>0</v>
      </c>
      <c r="Z22" s="2">
        <f t="shared" si="12"/>
        <v>6.4705733808674983</v>
      </c>
      <c r="AA22" s="2">
        <f t="shared" si="13"/>
        <v>0</v>
      </c>
      <c r="AB22" s="2" t="e">
        <f t="shared" si="14"/>
        <v>#DIV/0!</v>
      </c>
      <c r="AC22" s="2">
        <v>0</v>
      </c>
      <c r="AD22" s="2" t="e">
        <f t="shared" si="15"/>
        <v>#DIV/0!</v>
      </c>
      <c r="AE22" s="2" t="s">
        <v>133</v>
      </c>
      <c r="AF22" s="2">
        <f t="shared" si="16"/>
        <v>15.058823529411764</v>
      </c>
      <c r="AG22" s="2">
        <f t="shared" si="17"/>
        <v>0.17205773025187801</v>
      </c>
      <c r="AH22" s="2">
        <f t="shared" si="18"/>
        <v>0.50704009646027359</v>
      </c>
      <c r="AI22" s="2">
        <f t="shared" si="19"/>
        <v>71873835</v>
      </c>
      <c r="AJ22" s="2">
        <f t="shared" si="20"/>
        <v>2035242</v>
      </c>
      <c r="AK22" s="2">
        <f t="shared" si="21"/>
        <v>2.0352420000000002</v>
      </c>
      <c r="AL22" s="2" t="s">
        <v>133</v>
      </c>
      <c r="AM22" s="2" t="s">
        <v>133</v>
      </c>
      <c r="AN22" s="2" t="s">
        <v>133</v>
      </c>
      <c r="AO22" s="2" t="s">
        <v>133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134</v>
      </c>
    </row>
    <row r="23" spans="1:99" s="2" customFormat="1" x14ac:dyDescent="0.25">
      <c r="A23" s="2" t="s">
        <v>242</v>
      </c>
      <c r="C23" s="2" t="s">
        <v>243</v>
      </c>
      <c r="D23" s="2">
        <v>1894</v>
      </c>
      <c r="E23" s="2">
        <f>2015-D23</f>
        <v>121</v>
      </c>
      <c r="F23" s="2">
        <v>0</v>
      </c>
      <c r="G23" s="2">
        <v>55.5</v>
      </c>
      <c r="H23" s="2">
        <v>10448</v>
      </c>
      <c r="I23" s="2">
        <v>13370</v>
      </c>
      <c r="J23" s="2">
        <v>10796</v>
      </c>
      <c r="K23" s="2">
        <v>13370</v>
      </c>
      <c r="L23" s="2">
        <f t="shared" si="1"/>
        <v>582395863</v>
      </c>
      <c r="M23" s="2">
        <v>507</v>
      </c>
      <c r="N23" s="2">
        <f t="shared" si="2"/>
        <v>22084920</v>
      </c>
      <c r="O23" s="2">
        <f t="shared" si="3"/>
        <v>0.79218750000000004</v>
      </c>
      <c r="P23" s="2">
        <f t="shared" si="4"/>
        <v>2051758.02</v>
      </c>
      <c r="Q23" s="2">
        <f t="shared" si="5"/>
        <v>2.0517580200000003</v>
      </c>
      <c r="R23" s="2">
        <v>9.1</v>
      </c>
      <c r="S23" s="2">
        <f t="shared" si="6"/>
        <v>23.568908999999998</v>
      </c>
      <c r="T23" s="2">
        <f t="shared" si="7"/>
        <v>5824</v>
      </c>
      <c r="U23" s="2">
        <f t="shared" si="8"/>
        <v>253708000</v>
      </c>
      <c r="V23" s="2">
        <v>40484.793858999998</v>
      </c>
      <c r="W23" s="2">
        <f t="shared" si="9"/>
        <v>12.339765168223199</v>
      </c>
      <c r="X23" s="2">
        <f t="shared" si="10"/>
        <v>7.667577048131446</v>
      </c>
      <c r="Y23" s="2">
        <f t="shared" si="11"/>
        <v>2.4301815325135947</v>
      </c>
      <c r="Z23" s="2">
        <f t="shared" si="12"/>
        <v>26.370748139454435</v>
      </c>
      <c r="AA23" s="2">
        <f t="shared" si="13"/>
        <v>0.92664184266252025</v>
      </c>
      <c r="AB23" s="2" t="e">
        <f t="shared" si="14"/>
        <v>#DIV/0!</v>
      </c>
      <c r="AC23" s="2">
        <v>0</v>
      </c>
      <c r="AD23" s="2" t="e">
        <f t="shared" si="15"/>
        <v>#DIV/0!</v>
      </c>
      <c r="AE23" s="2" t="s">
        <v>133</v>
      </c>
      <c r="AF23" s="2">
        <f t="shared" si="16"/>
        <v>11.487179487179487</v>
      </c>
      <c r="AG23" s="2">
        <f t="shared" si="17"/>
        <v>0.49730174618719558</v>
      </c>
      <c r="AH23" s="2">
        <f t="shared" si="18"/>
        <v>0.15407463646442829</v>
      </c>
      <c r="AI23" s="2">
        <f t="shared" si="19"/>
        <v>470272680.40000004</v>
      </c>
      <c r="AJ23" s="2">
        <f t="shared" si="20"/>
        <v>13316650.08</v>
      </c>
      <c r="AK23" s="2">
        <f t="shared" si="21"/>
        <v>13.316650080000001</v>
      </c>
      <c r="AL23" s="2" t="s">
        <v>244</v>
      </c>
      <c r="AM23" s="2" t="s">
        <v>133</v>
      </c>
      <c r="AN23" s="2" t="s">
        <v>245</v>
      </c>
      <c r="AO23" s="2" t="s">
        <v>246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134</v>
      </c>
    </row>
    <row r="24" spans="1:99" s="2" customFormat="1" x14ac:dyDescent="0.25">
      <c r="A24" s="2" t="s">
        <v>247</v>
      </c>
      <c r="C24" s="2" t="s">
        <v>248</v>
      </c>
      <c r="D24" s="2">
        <v>1926</v>
      </c>
      <c r="E24" s="2">
        <f>2015-D24</f>
        <v>89</v>
      </c>
      <c r="F24" s="2">
        <v>0</v>
      </c>
      <c r="G24" s="2">
        <v>32</v>
      </c>
      <c r="H24" s="2">
        <v>93</v>
      </c>
      <c r="I24" s="2">
        <v>7686</v>
      </c>
      <c r="J24" s="2">
        <v>4870</v>
      </c>
      <c r="K24" s="2">
        <v>7686</v>
      </c>
      <c r="L24" s="2">
        <f t="shared" si="1"/>
        <v>334801391.40000004</v>
      </c>
      <c r="M24" s="2">
        <v>282</v>
      </c>
      <c r="N24" s="2">
        <f t="shared" si="2"/>
        <v>12283920</v>
      </c>
      <c r="O24" s="2">
        <f t="shared" si="3"/>
        <v>0.44062500000000004</v>
      </c>
      <c r="P24" s="2">
        <f t="shared" si="4"/>
        <v>1141214.52</v>
      </c>
      <c r="Q24" s="2">
        <f t="shared" si="5"/>
        <v>1.1412145200000001</v>
      </c>
      <c r="R24" s="2">
        <v>2.7</v>
      </c>
      <c r="S24" s="2">
        <f t="shared" si="6"/>
        <v>6.9929730000000001</v>
      </c>
      <c r="T24" s="2">
        <f t="shared" si="7"/>
        <v>1728</v>
      </c>
      <c r="U24" s="2">
        <f t="shared" si="8"/>
        <v>75276000</v>
      </c>
      <c r="V24" s="2">
        <v>22900.149173999998</v>
      </c>
      <c r="W24" s="2">
        <f t="shared" si="9"/>
        <v>6.979965468235199</v>
      </c>
      <c r="X24" s="2">
        <f t="shared" si="10"/>
        <v>4.3371508526605558</v>
      </c>
      <c r="Y24" s="2">
        <f t="shared" si="11"/>
        <v>1.8431662982381174</v>
      </c>
      <c r="Z24" s="2">
        <f t="shared" si="12"/>
        <v>27.255256579332986</v>
      </c>
      <c r="AA24" s="2">
        <f t="shared" si="13"/>
        <v>1.1619627366087792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 t="s">
        <v>133</v>
      </c>
      <c r="AF24" s="2">
        <f t="shared" si="16"/>
        <v>6.1276595744680851</v>
      </c>
      <c r="AG24" s="2">
        <f t="shared" si="17"/>
        <v>0.68917137977563037</v>
      </c>
      <c r="AH24" s="2">
        <f t="shared" si="18"/>
        <v>0.18997927034904802</v>
      </c>
      <c r="AI24" s="2">
        <f t="shared" si="19"/>
        <v>212136713</v>
      </c>
      <c r="AJ24" s="2">
        <f t="shared" si="20"/>
        <v>6007047.5999999996</v>
      </c>
      <c r="AK24" s="2">
        <f t="shared" si="21"/>
        <v>6.0070475999999999</v>
      </c>
      <c r="AL24" s="2" t="s">
        <v>249</v>
      </c>
      <c r="AM24" s="2" t="s">
        <v>133</v>
      </c>
      <c r="AN24" s="2" t="s">
        <v>250</v>
      </c>
      <c r="AO24" s="2" t="s">
        <v>251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134</v>
      </c>
    </row>
    <row r="25" spans="1:99" s="2" customFormat="1" x14ac:dyDescent="0.25">
      <c r="A25" s="2" t="s">
        <v>252</v>
      </c>
      <c r="C25" s="2" t="s">
        <v>253</v>
      </c>
      <c r="D25" s="2">
        <v>1961</v>
      </c>
      <c r="E25" s="2">
        <f>2015-D25</f>
        <v>54</v>
      </c>
      <c r="F25" s="2">
        <v>0</v>
      </c>
      <c r="G25" s="2">
        <v>102</v>
      </c>
      <c r="H25" s="2">
        <v>0</v>
      </c>
      <c r="I25" s="2">
        <v>0</v>
      </c>
      <c r="J25" s="2">
        <v>10400</v>
      </c>
      <c r="K25" s="2">
        <v>10400</v>
      </c>
      <c r="L25" s="2">
        <f t="shared" si="1"/>
        <v>453022960</v>
      </c>
      <c r="M25" s="2">
        <v>312</v>
      </c>
      <c r="N25" s="2">
        <f t="shared" si="2"/>
        <v>13590720</v>
      </c>
      <c r="O25" s="2">
        <f t="shared" si="3"/>
        <v>0.48750000000000004</v>
      </c>
      <c r="P25" s="2">
        <f t="shared" si="4"/>
        <v>1262620.32</v>
      </c>
      <c r="Q25" s="2">
        <f t="shared" si="5"/>
        <v>1.2626203200000001</v>
      </c>
      <c r="R25" s="2">
        <v>56.3</v>
      </c>
      <c r="S25" s="2">
        <f t="shared" si="6"/>
        <v>145.81643699999998</v>
      </c>
      <c r="T25" s="2">
        <f t="shared" si="7"/>
        <v>36032</v>
      </c>
      <c r="U25" s="2">
        <f t="shared" si="8"/>
        <v>1569644000</v>
      </c>
      <c r="V25" s="2">
        <v>34144.776594000003</v>
      </c>
      <c r="W25" s="2">
        <f t="shared" si="9"/>
        <v>10.407327905851201</v>
      </c>
      <c r="X25" s="2">
        <f t="shared" si="10"/>
        <v>6.4668158182440365</v>
      </c>
      <c r="Y25" s="2">
        <f t="shared" si="11"/>
        <v>2.612749312561959</v>
      </c>
      <c r="Z25" s="2">
        <f t="shared" si="12"/>
        <v>33.333256810529541</v>
      </c>
      <c r="AA25" s="2">
        <f t="shared" si="13"/>
        <v>0.81128563603126624</v>
      </c>
      <c r="AB25" s="2" t="e">
        <f t="shared" si="14"/>
        <v>#DIV/0!</v>
      </c>
      <c r="AC25" s="2">
        <v>0</v>
      </c>
      <c r="AD25" s="2" t="e">
        <f t="shared" si="15"/>
        <v>#DIV/0!</v>
      </c>
      <c r="AE25" s="2" t="s">
        <v>133</v>
      </c>
      <c r="AF25" s="2">
        <f t="shared" si="16"/>
        <v>115.48717948717949</v>
      </c>
      <c r="AG25" s="2">
        <f t="shared" si="17"/>
        <v>0.80131258609561462</v>
      </c>
      <c r="AH25" s="2">
        <f t="shared" si="18"/>
        <v>9.8425430489347224E-2</v>
      </c>
      <c r="AI25" s="2">
        <f t="shared" si="19"/>
        <v>453022960</v>
      </c>
      <c r="AJ25" s="2">
        <f t="shared" si="20"/>
        <v>12828192</v>
      </c>
      <c r="AK25" s="2">
        <f t="shared" si="21"/>
        <v>12.828192</v>
      </c>
      <c r="AL25" s="2" t="s">
        <v>254</v>
      </c>
      <c r="AM25" s="2" t="s">
        <v>133</v>
      </c>
      <c r="AN25" s="2" t="s">
        <v>255</v>
      </c>
      <c r="AO25" s="2" t="s">
        <v>256</v>
      </c>
      <c r="AP25" s="2" t="s">
        <v>133</v>
      </c>
      <c r="AQ25" s="2" t="s">
        <v>133</v>
      </c>
      <c r="AR25" s="2" t="s">
        <v>133</v>
      </c>
      <c r="AS25" s="2">
        <v>0</v>
      </c>
      <c r="AT25" s="2" t="s">
        <v>133</v>
      </c>
      <c r="AU25" s="2" t="s">
        <v>133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134</v>
      </c>
    </row>
    <row r="26" spans="1:99" s="2" customFormat="1" x14ac:dyDescent="0.25">
      <c r="A26" s="2" t="s">
        <v>257</v>
      </c>
      <c r="C26" s="2" t="s">
        <v>258</v>
      </c>
      <c r="D26" s="2">
        <v>1925</v>
      </c>
      <c r="E26" s="2">
        <f>2015-D26</f>
        <v>90</v>
      </c>
      <c r="F26" s="2">
        <v>0</v>
      </c>
      <c r="G26" s="2">
        <v>17</v>
      </c>
      <c r="H26" s="2">
        <v>0</v>
      </c>
      <c r="I26" s="2">
        <v>0</v>
      </c>
      <c r="J26" s="2">
        <v>48209</v>
      </c>
      <c r="K26" s="2">
        <v>48209</v>
      </c>
      <c r="L26" s="2">
        <f t="shared" si="1"/>
        <v>2099979219.1000001</v>
      </c>
      <c r="M26" s="2">
        <v>2474</v>
      </c>
      <c r="N26" s="2">
        <f t="shared" si="2"/>
        <v>107767440</v>
      </c>
      <c r="O26" s="2">
        <f t="shared" si="3"/>
        <v>3.8656250000000001</v>
      </c>
      <c r="P26" s="2">
        <f t="shared" si="4"/>
        <v>10011931.640000001</v>
      </c>
      <c r="Q26" s="2">
        <f t="shared" si="5"/>
        <v>10.01193164</v>
      </c>
      <c r="R26" s="2">
        <v>25.4</v>
      </c>
      <c r="S26" s="2">
        <f t="shared" si="6"/>
        <v>65.785745999999989</v>
      </c>
      <c r="T26" s="2">
        <f t="shared" si="7"/>
        <v>16256</v>
      </c>
      <c r="U26" s="2">
        <f t="shared" si="8"/>
        <v>708152000</v>
      </c>
      <c r="V26" s="2">
        <v>244756.88338000001</v>
      </c>
      <c r="W26" s="2">
        <f t="shared" si="9"/>
        <v>74.601898054223994</v>
      </c>
      <c r="X26" s="2">
        <f t="shared" si="10"/>
        <v>46.355485170871724</v>
      </c>
      <c r="Y26" s="2">
        <f t="shared" si="11"/>
        <v>6.6509828878048749</v>
      </c>
      <c r="Z26" s="2">
        <f t="shared" si="12"/>
        <v>19.486212339274275</v>
      </c>
      <c r="AA26" s="2">
        <f t="shared" si="13"/>
        <v>1.2545548161977884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 t="s">
        <v>133</v>
      </c>
      <c r="AF26" s="2">
        <f t="shared" si="16"/>
        <v>6.570735650767987</v>
      </c>
      <c r="AG26" s="2">
        <f t="shared" si="17"/>
        <v>0.16635240960515199</v>
      </c>
      <c r="AH26" s="2">
        <f t="shared" si="18"/>
        <v>0.16836725855521101</v>
      </c>
      <c r="AI26" s="2">
        <f t="shared" si="19"/>
        <v>2099979219.1000001</v>
      </c>
      <c r="AJ26" s="2">
        <f t="shared" si="20"/>
        <v>59464837.32</v>
      </c>
      <c r="AK26" s="2">
        <f t="shared" si="21"/>
        <v>59.464837320000001</v>
      </c>
      <c r="AL26" s="2" t="s">
        <v>259</v>
      </c>
      <c r="AM26" s="2" t="s">
        <v>133</v>
      </c>
      <c r="AN26" s="2" t="s">
        <v>260</v>
      </c>
      <c r="AO26" s="2" t="s">
        <v>261</v>
      </c>
      <c r="AP26" s="2" t="s">
        <v>133</v>
      </c>
      <c r="AQ26" s="2" t="s">
        <v>133</v>
      </c>
      <c r="AR26" s="2" t="s">
        <v>133</v>
      </c>
      <c r="AS26" s="2">
        <v>0</v>
      </c>
      <c r="AT26" s="2" t="s">
        <v>133</v>
      </c>
      <c r="AU26" s="2" t="s">
        <v>133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134</v>
      </c>
    </row>
    <row r="27" spans="1:99" s="2" customFormat="1" x14ac:dyDescent="0.25">
      <c r="A27" s="2" t="s">
        <v>262</v>
      </c>
      <c r="C27" s="2" t="s">
        <v>263</v>
      </c>
      <c r="D27" s="2">
        <v>1933</v>
      </c>
      <c r="E27" s="2">
        <f>2015-D27</f>
        <v>82</v>
      </c>
      <c r="F27" s="2">
        <v>0</v>
      </c>
      <c r="G27" s="2">
        <v>14</v>
      </c>
      <c r="H27" s="2">
        <v>0</v>
      </c>
      <c r="I27" s="2">
        <v>0</v>
      </c>
      <c r="J27" s="2">
        <v>220</v>
      </c>
      <c r="K27" s="2">
        <v>220</v>
      </c>
      <c r="L27" s="2">
        <f t="shared" si="1"/>
        <v>9583178</v>
      </c>
      <c r="M27" s="2">
        <v>307</v>
      </c>
      <c r="N27" s="2">
        <f t="shared" si="2"/>
        <v>13372920</v>
      </c>
      <c r="O27" s="2">
        <f t="shared" si="3"/>
        <v>0.47968750000000004</v>
      </c>
      <c r="P27" s="2">
        <f t="shared" si="4"/>
        <v>1242386.02</v>
      </c>
      <c r="Q27" s="2">
        <f t="shared" si="5"/>
        <v>1.2423860200000001</v>
      </c>
      <c r="R27" s="2">
        <v>30.3</v>
      </c>
      <c r="S27" s="2">
        <f t="shared" si="6"/>
        <v>78.476697000000001</v>
      </c>
      <c r="T27" s="2">
        <f t="shared" si="7"/>
        <v>19392</v>
      </c>
      <c r="U27" s="2">
        <f t="shared" si="8"/>
        <v>844764000</v>
      </c>
      <c r="V27" s="2">
        <v>23194.279321000002</v>
      </c>
      <c r="W27" s="2">
        <f t="shared" si="9"/>
        <v>7.0696163370408005</v>
      </c>
      <c r="X27" s="2">
        <f t="shared" si="10"/>
        <v>4.3928573377214741</v>
      </c>
      <c r="Y27" s="2">
        <f t="shared" si="11"/>
        <v>1.789214704891372</v>
      </c>
      <c r="Z27" s="2">
        <f t="shared" si="12"/>
        <v>0.71661073273451126</v>
      </c>
      <c r="AA27" s="2">
        <f t="shared" si="13"/>
        <v>26.051998989705403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 t="s">
        <v>133</v>
      </c>
      <c r="AF27" s="2">
        <f t="shared" si="16"/>
        <v>63.166123778501628</v>
      </c>
      <c r="AG27" s="2">
        <f t="shared" si="17"/>
        <v>1.7366633274441517E-2</v>
      </c>
      <c r="AH27" s="2">
        <f t="shared" si="18"/>
        <v>4.5782738121559996</v>
      </c>
      <c r="AI27" s="2">
        <f t="shared" si="19"/>
        <v>9583178</v>
      </c>
      <c r="AJ27" s="2">
        <f t="shared" si="20"/>
        <v>271365.59999999998</v>
      </c>
      <c r="AK27" s="2">
        <f t="shared" si="21"/>
        <v>0.27136559999999998</v>
      </c>
      <c r="AL27" s="2" t="s">
        <v>264</v>
      </c>
      <c r="AM27" s="2" t="s">
        <v>133</v>
      </c>
      <c r="AN27" s="2" t="s">
        <v>265</v>
      </c>
      <c r="AO27" s="2" t="s">
        <v>266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134</v>
      </c>
    </row>
    <row r="28" spans="1:99" s="2" customFormat="1" x14ac:dyDescent="0.25">
      <c r="A28" s="2" t="s">
        <v>267</v>
      </c>
      <c r="C28" s="2" t="s">
        <v>268</v>
      </c>
      <c r="F28" s="2">
        <v>0</v>
      </c>
      <c r="G28" s="2">
        <v>15</v>
      </c>
      <c r="H28" s="2">
        <v>21</v>
      </c>
      <c r="I28" s="2">
        <v>0</v>
      </c>
      <c r="J28" s="2">
        <v>450</v>
      </c>
      <c r="K28" s="2">
        <v>450</v>
      </c>
      <c r="L28" s="2">
        <f t="shared" si="1"/>
        <v>19601955</v>
      </c>
      <c r="M28" s="2">
        <v>460</v>
      </c>
      <c r="N28" s="2">
        <f t="shared" si="2"/>
        <v>20037600</v>
      </c>
      <c r="O28" s="2">
        <f t="shared" si="3"/>
        <v>0.71875</v>
      </c>
      <c r="P28" s="2">
        <f t="shared" si="4"/>
        <v>1861555.6</v>
      </c>
      <c r="Q28" s="2">
        <f t="shared" si="5"/>
        <v>1.8615556000000002</v>
      </c>
      <c r="R28" s="2">
        <v>1.8</v>
      </c>
      <c r="S28" s="2">
        <f t="shared" si="6"/>
        <v>4.6619820000000001</v>
      </c>
      <c r="T28" s="2">
        <f t="shared" si="7"/>
        <v>1152</v>
      </c>
      <c r="U28" s="2">
        <f t="shared" si="8"/>
        <v>50184000</v>
      </c>
      <c r="V28" s="2">
        <v>31610.957063000002</v>
      </c>
      <c r="W28" s="2">
        <f t="shared" si="9"/>
        <v>9.6350197128024</v>
      </c>
      <c r="X28" s="2">
        <f t="shared" si="10"/>
        <v>5.9869256019898227</v>
      </c>
      <c r="Y28" s="2">
        <f t="shared" si="11"/>
        <v>1.9920924645021001</v>
      </c>
      <c r="Z28" s="2">
        <f t="shared" si="12"/>
        <v>0.9782586237872799</v>
      </c>
      <c r="AA28" s="2">
        <f t="shared" si="13"/>
        <v>17.358331644889798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 t="s">
        <v>133</v>
      </c>
      <c r="AF28" s="2">
        <f t="shared" si="16"/>
        <v>2.5043478260869567</v>
      </c>
      <c r="AG28" s="2">
        <f t="shared" si="17"/>
        <v>1.9367621189734098E-2</v>
      </c>
      <c r="AH28" s="2">
        <f t="shared" si="18"/>
        <v>3.3537554092666459</v>
      </c>
      <c r="AI28" s="2">
        <f t="shared" si="19"/>
        <v>19601955</v>
      </c>
      <c r="AJ28" s="2">
        <f t="shared" si="20"/>
        <v>555066</v>
      </c>
      <c r="AK28" s="2">
        <f t="shared" si="21"/>
        <v>0.55506599999999995</v>
      </c>
      <c r="AL28" s="2" t="s">
        <v>269</v>
      </c>
      <c r="AM28" s="2" t="s">
        <v>133</v>
      </c>
      <c r="AN28" s="2" t="s">
        <v>270</v>
      </c>
      <c r="AO28" s="2" t="s">
        <v>271</v>
      </c>
      <c r="AP28" s="2" t="s">
        <v>133</v>
      </c>
      <c r="AQ28" s="2" t="s">
        <v>133</v>
      </c>
      <c r="AR28" s="2" t="s">
        <v>133</v>
      </c>
      <c r="AS28" s="2">
        <v>0</v>
      </c>
      <c r="AT28" s="2" t="s">
        <v>133</v>
      </c>
      <c r="AU28" s="2" t="s">
        <v>133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134</v>
      </c>
    </row>
    <row r="29" spans="1:99" s="2" customFormat="1" x14ac:dyDescent="0.25">
      <c r="A29" s="2" t="s">
        <v>272</v>
      </c>
      <c r="C29" s="2" t="s">
        <v>273</v>
      </c>
      <c r="D29" s="2">
        <v>1905</v>
      </c>
      <c r="E29" s="2">
        <f>2015-D29</f>
        <v>110</v>
      </c>
      <c r="F29" s="2">
        <v>0</v>
      </c>
      <c r="G29" s="2">
        <v>120</v>
      </c>
      <c r="H29" s="2">
        <v>11000</v>
      </c>
      <c r="I29" s="2">
        <v>0</v>
      </c>
      <c r="J29" s="2">
        <v>28000</v>
      </c>
      <c r="K29" s="2">
        <v>28000</v>
      </c>
      <c r="L29" s="2">
        <f t="shared" si="1"/>
        <v>1219677200</v>
      </c>
      <c r="M29" s="2">
        <v>800</v>
      </c>
      <c r="N29" s="2">
        <f t="shared" si="2"/>
        <v>34848000</v>
      </c>
      <c r="O29" s="2">
        <f t="shared" si="3"/>
        <v>1.25</v>
      </c>
      <c r="P29" s="2">
        <f t="shared" si="4"/>
        <v>3237488</v>
      </c>
      <c r="Q29" s="2">
        <f t="shared" si="5"/>
        <v>3.2374880000000004</v>
      </c>
      <c r="R29" s="2">
        <v>119</v>
      </c>
      <c r="S29" s="2">
        <f t="shared" si="6"/>
        <v>308.20880999999997</v>
      </c>
      <c r="T29" s="2">
        <f t="shared" si="7"/>
        <v>76160</v>
      </c>
      <c r="U29" s="2">
        <f t="shared" si="8"/>
        <v>3317720000</v>
      </c>
      <c r="V29" s="2">
        <v>38869.321173999997</v>
      </c>
      <c r="W29" s="2">
        <f t="shared" si="9"/>
        <v>11.847369093835198</v>
      </c>
      <c r="X29" s="2">
        <f t="shared" si="10"/>
        <v>7.3616162144285555</v>
      </c>
      <c r="Y29" s="2">
        <f t="shared" si="11"/>
        <v>1.8574311567858215</v>
      </c>
      <c r="Z29" s="2">
        <f t="shared" si="12"/>
        <v>34.999919651056018</v>
      </c>
      <c r="AA29" s="2">
        <f t="shared" si="13"/>
        <v>0.34302974087932397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>
        <v>174.624</v>
      </c>
      <c r="AF29" s="2">
        <f t="shared" si="16"/>
        <v>95.2</v>
      </c>
      <c r="AG29" s="2">
        <f t="shared" si="17"/>
        <v>0.5254405271071485</v>
      </c>
      <c r="AH29" s="2">
        <f t="shared" si="18"/>
        <v>9.3738505227949728E-2</v>
      </c>
      <c r="AI29" s="2">
        <f t="shared" si="19"/>
        <v>1219677200</v>
      </c>
      <c r="AJ29" s="2">
        <f t="shared" si="20"/>
        <v>34537440</v>
      </c>
      <c r="AK29" s="2">
        <f t="shared" si="21"/>
        <v>34.537439999999997</v>
      </c>
      <c r="AL29" s="2" t="s">
        <v>274</v>
      </c>
      <c r="AM29" s="2" t="s">
        <v>275</v>
      </c>
      <c r="AN29" s="2" t="s">
        <v>276</v>
      </c>
      <c r="AO29" s="2" t="s">
        <v>277</v>
      </c>
      <c r="AP29" s="2" t="s">
        <v>278</v>
      </c>
      <c r="AQ29" s="2" t="s">
        <v>205</v>
      </c>
      <c r="AR29" s="2" t="s">
        <v>279</v>
      </c>
      <c r="AS29" s="2">
        <v>1</v>
      </c>
      <c r="AT29" s="2" t="s">
        <v>280</v>
      </c>
      <c r="AU29" s="2" t="s">
        <v>281</v>
      </c>
      <c r="AV29" s="2">
        <v>8</v>
      </c>
      <c r="AW29" s="5">
        <v>91</v>
      </c>
      <c r="AX29" s="5">
        <v>9</v>
      </c>
      <c r="AY29" s="2">
        <v>0</v>
      </c>
      <c r="AZ29" s="5">
        <v>4.0999999999999996</v>
      </c>
      <c r="BA29" s="5">
        <v>6</v>
      </c>
      <c r="BB29" s="5">
        <v>0.8</v>
      </c>
      <c r="BC29" s="5">
        <v>15.4</v>
      </c>
      <c r="BD29" s="5">
        <v>3.7</v>
      </c>
      <c r="BE29" s="5">
        <v>3.3</v>
      </c>
      <c r="BF29" s="5">
        <v>35.4</v>
      </c>
      <c r="BG29" s="5">
        <v>0.9</v>
      </c>
      <c r="BH29" s="5">
        <v>26.6</v>
      </c>
      <c r="BI29" s="2">
        <v>0</v>
      </c>
      <c r="BJ29" s="2">
        <v>0</v>
      </c>
      <c r="BK29" s="5">
        <v>2.9</v>
      </c>
      <c r="BL29" s="5">
        <v>0.7</v>
      </c>
      <c r="BM29" s="2">
        <v>0</v>
      </c>
      <c r="BN29" s="5">
        <v>0.4</v>
      </c>
      <c r="BO29" s="5">
        <v>37702</v>
      </c>
      <c r="BP29" s="5">
        <v>2981</v>
      </c>
      <c r="BQ29" s="5">
        <v>132</v>
      </c>
      <c r="BR29" s="5">
        <v>10</v>
      </c>
      <c r="BS29" s="5">
        <v>0.21</v>
      </c>
      <c r="BT29" s="5">
        <v>0.02</v>
      </c>
      <c r="BU29" s="5">
        <v>59830</v>
      </c>
      <c r="BV29" s="5">
        <v>209</v>
      </c>
      <c r="BW29" s="5">
        <v>0.33</v>
      </c>
      <c r="BX29" s="5">
        <v>401900</v>
      </c>
      <c r="BY29" s="5">
        <v>24851</v>
      </c>
      <c r="BZ29" s="5">
        <v>1405</v>
      </c>
      <c r="CA29" s="5">
        <v>87</v>
      </c>
      <c r="CB29" s="5">
        <v>2.57</v>
      </c>
      <c r="CC29" s="5">
        <v>0.17</v>
      </c>
      <c r="CD29" s="5">
        <v>65</v>
      </c>
      <c r="CE29" s="5">
        <v>85</v>
      </c>
      <c r="CF29" s="5">
        <v>3</v>
      </c>
      <c r="CG29" s="5">
        <v>4</v>
      </c>
      <c r="CH29" s="5">
        <v>24</v>
      </c>
      <c r="CI29" s="5">
        <v>7</v>
      </c>
      <c r="CJ29" s="5">
        <v>10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5">
        <v>0.88697999999999999</v>
      </c>
      <c r="CT29" s="5">
        <v>0.6452</v>
      </c>
      <c r="CU29" s="2" t="s">
        <v>134</v>
      </c>
    </row>
    <row r="30" spans="1:99" s="2" customFormat="1" x14ac:dyDescent="0.25">
      <c r="A30" s="2" t="s">
        <v>282</v>
      </c>
      <c r="C30" s="2" t="s">
        <v>283</v>
      </c>
      <c r="D30" s="2">
        <v>1869</v>
      </c>
      <c r="E30" s="2">
        <f>2015-D30</f>
        <v>146</v>
      </c>
      <c r="F30" s="2">
        <v>0</v>
      </c>
      <c r="G30" s="2">
        <v>35</v>
      </c>
      <c r="H30" s="2">
        <v>36530</v>
      </c>
      <c r="I30" s="2">
        <v>20100</v>
      </c>
      <c r="J30" s="2">
        <v>11600</v>
      </c>
      <c r="K30" s="2">
        <v>20100</v>
      </c>
      <c r="L30" s="2">
        <f t="shared" si="1"/>
        <v>875553990</v>
      </c>
      <c r="M30" s="2">
        <v>850</v>
      </c>
      <c r="N30" s="2">
        <f t="shared" si="2"/>
        <v>37026000</v>
      </c>
      <c r="O30" s="2">
        <f t="shared" si="3"/>
        <v>1.328125</v>
      </c>
      <c r="P30" s="2">
        <f t="shared" si="4"/>
        <v>3439831</v>
      </c>
      <c r="Q30" s="2">
        <f t="shared" si="5"/>
        <v>3.4398310000000003</v>
      </c>
      <c r="R30" s="2">
        <v>218</v>
      </c>
      <c r="S30" s="2">
        <f t="shared" si="6"/>
        <v>564.61781999999994</v>
      </c>
      <c r="T30" s="2">
        <f t="shared" si="7"/>
        <v>139520</v>
      </c>
      <c r="U30" s="2">
        <f t="shared" si="8"/>
        <v>6077840000</v>
      </c>
      <c r="V30" s="2">
        <v>69014.710483000003</v>
      </c>
      <c r="W30" s="2">
        <f t="shared" si="9"/>
        <v>21.0356837552184</v>
      </c>
      <c r="X30" s="2">
        <f t="shared" si="10"/>
        <v>13.070972077217304</v>
      </c>
      <c r="Y30" s="2">
        <f t="shared" si="11"/>
        <v>3.1995063116549076</v>
      </c>
      <c r="Z30" s="2">
        <f t="shared" si="12"/>
        <v>23.647004537352132</v>
      </c>
      <c r="AA30" s="2">
        <f t="shared" si="13"/>
        <v>1.4701665315861601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>
        <v>299.02</v>
      </c>
      <c r="AF30" s="2">
        <f t="shared" si="16"/>
        <v>164.14117647058825</v>
      </c>
      <c r="AG30" s="2">
        <f t="shared" si="17"/>
        <v>0.34440399837219304</v>
      </c>
      <c r="AH30" s="2">
        <f t="shared" si="18"/>
        <v>0.24040694228719864</v>
      </c>
      <c r="AI30" s="2">
        <f t="shared" si="19"/>
        <v>505294840</v>
      </c>
      <c r="AJ30" s="2">
        <f t="shared" si="20"/>
        <v>14308368</v>
      </c>
      <c r="AK30" s="2">
        <f t="shared" si="21"/>
        <v>14.308368</v>
      </c>
      <c r="AL30" s="2" t="s">
        <v>284</v>
      </c>
      <c r="AM30" s="2" t="s">
        <v>133</v>
      </c>
      <c r="AN30" s="2" t="s">
        <v>285</v>
      </c>
      <c r="AO30" s="2" t="s">
        <v>286</v>
      </c>
      <c r="AP30" s="2" t="s">
        <v>287</v>
      </c>
      <c r="AQ30" s="2" t="s">
        <v>288</v>
      </c>
      <c r="AR30" s="2" t="s">
        <v>279</v>
      </c>
      <c r="AS30" s="2">
        <v>2</v>
      </c>
      <c r="AT30" s="2" t="s">
        <v>289</v>
      </c>
      <c r="AU30" s="2" t="s">
        <v>290</v>
      </c>
      <c r="AV30" s="2">
        <v>14</v>
      </c>
      <c r="AW30" s="5">
        <v>99</v>
      </c>
      <c r="AX30" s="2">
        <v>0</v>
      </c>
      <c r="AY30" s="5">
        <v>1</v>
      </c>
      <c r="AZ30" s="5">
        <v>1.7</v>
      </c>
      <c r="BA30" s="5">
        <v>9.6</v>
      </c>
      <c r="BB30" s="5">
        <v>1.2</v>
      </c>
      <c r="BC30" s="5">
        <v>6.5</v>
      </c>
      <c r="BD30" s="5">
        <v>0.4</v>
      </c>
      <c r="BE30" s="5">
        <v>0.9</v>
      </c>
      <c r="BF30" s="5">
        <v>22.4</v>
      </c>
      <c r="BG30" s="5">
        <v>3.5</v>
      </c>
      <c r="BH30" s="5">
        <v>19.899999999999999</v>
      </c>
      <c r="BI30" s="2">
        <v>0</v>
      </c>
      <c r="BJ30" s="2">
        <v>0</v>
      </c>
      <c r="BK30" s="5">
        <v>23.3</v>
      </c>
      <c r="BL30" s="5">
        <v>10.4</v>
      </c>
      <c r="BM30" s="2">
        <v>0</v>
      </c>
      <c r="BN30" s="5">
        <v>0.2</v>
      </c>
      <c r="BO30" s="5">
        <v>84339</v>
      </c>
      <c r="BP30" s="5">
        <v>1931</v>
      </c>
      <c r="BQ30" s="5">
        <v>260</v>
      </c>
      <c r="BR30" s="5">
        <v>6</v>
      </c>
      <c r="BS30" s="5">
        <v>0.51</v>
      </c>
      <c r="BT30" s="5">
        <v>0.01</v>
      </c>
      <c r="BU30" s="5">
        <v>100909</v>
      </c>
      <c r="BV30" s="5">
        <v>310</v>
      </c>
      <c r="BW30" s="5">
        <v>0.61</v>
      </c>
      <c r="BX30" s="5">
        <v>383089</v>
      </c>
      <c r="BY30" s="5">
        <v>9271</v>
      </c>
      <c r="BZ30" s="5">
        <v>1179</v>
      </c>
      <c r="CA30" s="5">
        <v>29</v>
      </c>
      <c r="CB30" s="5">
        <v>1.45</v>
      </c>
      <c r="CC30" s="5">
        <v>0.04</v>
      </c>
      <c r="CD30" s="5">
        <v>30</v>
      </c>
      <c r="CE30" s="5">
        <v>50</v>
      </c>
      <c r="CF30" s="5">
        <v>34</v>
      </c>
      <c r="CG30" s="5">
        <v>30</v>
      </c>
      <c r="CH30" s="5">
        <v>25</v>
      </c>
      <c r="CI30" s="5">
        <v>7</v>
      </c>
      <c r="CJ30" s="5">
        <v>8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5">
        <v>4</v>
      </c>
      <c r="CR30" s="5">
        <v>12</v>
      </c>
      <c r="CS30" s="5">
        <v>0.92688000000000004</v>
      </c>
      <c r="CT30" s="5">
        <v>0.76380999999999999</v>
      </c>
      <c r="CU30" s="2" t="s">
        <v>134</v>
      </c>
    </row>
    <row r="31" spans="1:99" s="2" customFormat="1" x14ac:dyDescent="0.25">
      <c r="A31" s="2" t="s">
        <v>291</v>
      </c>
      <c r="C31" s="2" t="s">
        <v>292</v>
      </c>
      <c r="D31" s="2">
        <v>1879</v>
      </c>
      <c r="E31" s="2">
        <f>2015-D31</f>
        <v>136</v>
      </c>
      <c r="F31" s="2">
        <v>0</v>
      </c>
      <c r="G31" s="2">
        <v>29</v>
      </c>
      <c r="H31" s="2">
        <v>4000</v>
      </c>
      <c r="I31" s="2">
        <v>6610</v>
      </c>
      <c r="J31" s="2">
        <v>4500</v>
      </c>
      <c r="K31" s="2">
        <v>6610</v>
      </c>
      <c r="L31" s="2">
        <f t="shared" si="1"/>
        <v>287930939</v>
      </c>
      <c r="M31" s="2">
        <v>300</v>
      </c>
      <c r="N31" s="2">
        <f t="shared" si="2"/>
        <v>13068000</v>
      </c>
      <c r="O31" s="2">
        <f t="shared" si="3"/>
        <v>0.46875</v>
      </c>
      <c r="P31" s="2">
        <f t="shared" si="4"/>
        <v>1214058</v>
      </c>
      <c r="Q31" s="2">
        <f t="shared" si="5"/>
        <v>1.2140580000000001</v>
      </c>
      <c r="R31" s="2">
        <v>205</v>
      </c>
      <c r="S31" s="2">
        <f t="shared" si="6"/>
        <v>530.94794999999999</v>
      </c>
      <c r="T31" s="2">
        <f t="shared" si="7"/>
        <v>131200</v>
      </c>
      <c r="U31" s="2">
        <f t="shared" si="8"/>
        <v>5715400000</v>
      </c>
      <c r="V31" s="2">
        <v>45665.419235000001</v>
      </c>
      <c r="W31" s="2">
        <f t="shared" si="9"/>
        <v>13.918819782827999</v>
      </c>
      <c r="X31" s="2">
        <f t="shared" si="10"/>
        <v>8.6487564105935899</v>
      </c>
      <c r="Y31" s="2">
        <f t="shared" si="11"/>
        <v>3.5635067465493084</v>
      </c>
      <c r="Z31" s="2">
        <f t="shared" si="12"/>
        <v>22.033282751760023</v>
      </c>
      <c r="AA31" s="2">
        <f t="shared" si="13"/>
        <v>2.5075972556106843</v>
      </c>
      <c r="AB31" s="2" t="e">
        <f t="shared" si="14"/>
        <v>#DIV/0!</v>
      </c>
      <c r="AC31" s="2">
        <v>0</v>
      </c>
      <c r="AD31" s="2" t="e">
        <f t="shared" si="15"/>
        <v>#DIV/0!</v>
      </c>
      <c r="AE31" s="2">
        <v>347.22899999999998</v>
      </c>
      <c r="AF31" s="2">
        <f t="shared" si="16"/>
        <v>437.33333333333331</v>
      </c>
      <c r="AG31" s="2">
        <f t="shared" si="17"/>
        <v>0.54015710541715056</v>
      </c>
      <c r="AH31" s="2">
        <f t="shared" si="18"/>
        <v>0.21872317886521603</v>
      </c>
      <c r="AI31" s="2">
        <f t="shared" si="19"/>
        <v>196019550</v>
      </c>
      <c r="AJ31" s="2">
        <f t="shared" si="20"/>
        <v>5550660</v>
      </c>
      <c r="AK31" s="2">
        <f t="shared" si="21"/>
        <v>5.5506599999999997</v>
      </c>
      <c r="AL31" s="2" t="s">
        <v>293</v>
      </c>
      <c r="AM31" s="2" t="s">
        <v>133</v>
      </c>
      <c r="AN31" s="2" t="s">
        <v>294</v>
      </c>
      <c r="AO31" s="2" t="s">
        <v>295</v>
      </c>
      <c r="AP31" s="2" t="s">
        <v>296</v>
      </c>
      <c r="AQ31" s="2" t="s">
        <v>297</v>
      </c>
      <c r="AR31" s="2" t="s">
        <v>298</v>
      </c>
      <c r="AS31" s="2">
        <v>2</v>
      </c>
      <c r="AT31" s="2" t="s">
        <v>299</v>
      </c>
      <c r="AU31" s="2" t="s">
        <v>300</v>
      </c>
      <c r="AV31" s="2">
        <v>14</v>
      </c>
      <c r="AW31" s="5">
        <v>86</v>
      </c>
      <c r="AX31" s="5">
        <v>14</v>
      </c>
      <c r="AY31" s="5">
        <v>1</v>
      </c>
      <c r="AZ31" s="5">
        <v>1.5</v>
      </c>
      <c r="BA31" s="5">
        <v>16.100000000000001</v>
      </c>
      <c r="BB31" s="5">
        <v>0.6</v>
      </c>
      <c r="BC31" s="5">
        <v>6.1</v>
      </c>
      <c r="BD31" s="5">
        <v>0.5</v>
      </c>
      <c r="BE31" s="5">
        <v>1.2</v>
      </c>
      <c r="BF31" s="5">
        <v>21.6</v>
      </c>
      <c r="BG31" s="5">
        <v>13.4</v>
      </c>
      <c r="BH31" s="5">
        <v>24.2</v>
      </c>
      <c r="BI31" s="2">
        <v>0</v>
      </c>
      <c r="BJ31" s="2">
        <v>0</v>
      </c>
      <c r="BK31" s="5">
        <v>8</v>
      </c>
      <c r="BL31" s="5">
        <v>4.5999999999999996</v>
      </c>
      <c r="BM31" s="2">
        <v>0</v>
      </c>
      <c r="BN31" s="5">
        <v>2.1</v>
      </c>
      <c r="BO31" s="5">
        <v>166900</v>
      </c>
      <c r="BP31" s="5">
        <v>4810</v>
      </c>
      <c r="BQ31" s="5">
        <v>265</v>
      </c>
      <c r="BR31" s="5">
        <v>8</v>
      </c>
      <c r="BS31" s="5">
        <v>0.51</v>
      </c>
      <c r="BT31" s="5">
        <v>0.01</v>
      </c>
      <c r="BU31" s="5">
        <v>198473</v>
      </c>
      <c r="BV31" s="5">
        <v>315</v>
      </c>
      <c r="BW31" s="5">
        <v>0.61</v>
      </c>
      <c r="BX31" s="5">
        <v>334980</v>
      </c>
      <c r="BY31" s="5">
        <v>24701</v>
      </c>
      <c r="BZ31" s="5">
        <v>532</v>
      </c>
      <c r="CA31" s="5">
        <v>39</v>
      </c>
      <c r="CB31" s="5">
        <v>1.08</v>
      </c>
      <c r="CC31" s="5">
        <v>0.08</v>
      </c>
      <c r="CD31" s="5">
        <v>47</v>
      </c>
      <c r="CE31" s="5">
        <v>72</v>
      </c>
      <c r="CF31" s="5">
        <v>12</v>
      </c>
      <c r="CG31" s="5">
        <v>14</v>
      </c>
      <c r="CH31" s="5">
        <v>29</v>
      </c>
      <c r="CI31" s="5">
        <v>11</v>
      </c>
      <c r="CJ31" s="5">
        <v>13</v>
      </c>
      <c r="CK31" s="5">
        <v>1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5">
        <v>1</v>
      </c>
      <c r="CS31" s="5">
        <v>0.96301000000000003</v>
      </c>
      <c r="CT31" s="5">
        <v>0.97352000000000005</v>
      </c>
      <c r="CU31" s="2" t="s">
        <v>134</v>
      </c>
    </row>
    <row r="32" spans="1:99" s="2" customFormat="1" x14ac:dyDescent="0.25">
      <c r="A32" s="2" t="s">
        <v>301</v>
      </c>
      <c r="C32" s="2" t="s">
        <v>302</v>
      </c>
      <c r="F32" s="2">
        <v>0</v>
      </c>
      <c r="G32" s="2">
        <v>10</v>
      </c>
      <c r="H32" s="2">
        <v>0</v>
      </c>
      <c r="I32" s="2">
        <v>0</v>
      </c>
      <c r="J32" s="2">
        <v>1000</v>
      </c>
      <c r="K32" s="2">
        <v>1000</v>
      </c>
      <c r="L32" s="2">
        <f t="shared" si="1"/>
        <v>43559900</v>
      </c>
      <c r="M32" s="2">
        <v>250</v>
      </c>
      <c r="N32" s="2">
        <f t="shared" si="2"/>
        <v>10890000</v>
      </c>
      <c r="O32" s="2">
        <f t="shared" si="3"/>
        <v>0.390625</v>
      </c>
      <c r="P32" s="2">
        <f t="shared" si="4"/>
        <v>1011715</v>
      </c>
      <c r="Q32" s="2">
        <f t="shared" si="5"/>
        <v>1.0117150000000001</v>
      </c>
      <c r="R32" s="2">
        <v>3.7</v>
      </c>
      <c r="S32" s="2">
        <f t="shared" si="6"/>
        <v>9.5829629999999995</v>
      </c>
      <c r="T32" s="2">
        <f t="shared" si="7"/>
        <v>2368</v>
      </c>
      <c r="U32" s="2">
        <f t="shared" si="8"/>
        <v>103156000</v>
      </c>
      <c r="V32" s="2">
        <v>22920.089825999999</v>
      </c>
      <c r="W32" s="2">
        <f t="shared" si="9"/>
        <v>6.9860433789647995</v>
      </c>
      <c r="X32" s="2">
        <f t="shared" si="10"/>
        <v>4.3409274925054442</v>
      </c>
      <c r="Y32" s="2">
        <f t="shared" si="11"/>
        <v>1.9592825685399977</v>
      </c>
      <c r="Z32" s="2">
        <f t="shared" si="12"/>
        <v>3.9999908172635443</v>
      </c>
      <c r="AA32" s="2">
        <f t="shared" si="13"/>
        <v>5.6636859770444596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 t="s">
        <v>133</v>
      </c>
      <c r="AF32" s="2">
        <f t="shared" si="16"/>
        <v>9.4719999999999995</v>
      </c>
      <c r="AG32" s="2">
        <f t="shared" si="17"/>
        <v>0.10742132450239131</v>
      </c>
      <c r="AH32" s="2">
        <f t="shared" si="18"/>
        <v>0.82021192074456006</v>
      </c>
      <c r="AI32" s="2">
        <f t="shared" si="19"/>
        <v>43559900</v>
      </c>
      <c r="AJ32" s="2">
        <f t="shared" si="20"/>
        <v>1233480</v>
      </c>
      <c r="AK32" s="2">
        <f t="shared" si="21"/>
        <v>1.2334799999999999</v>
      </c>
      <c r="AL32" s="2" t="s">
        <v>303</v>
      </c>
      <c r="AM32" s="2" t="s">
        <v>133</v>
      </c>
      <c r="AN32" s="2" t="s">
        <v>304</v>
      </c>
      <c r="AO32" s="2" t="s">
        <v>305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134</v>
      </c>
    </row>
    <row r="33" spans="1:99" s="2" customFormat="1" x14ac:dyDescent="0.25">
      <c r="A33" s="2" t="s">
        <v>306</v>
      </c>
      <c r="C33" s="2" t="s">
        <v>307</v>
      </c>
      <c r="F33" s="2">
        <v>0</v>
      </c>
      <c r="G33" s="2">
        <v>13</v>
      </c>
      <c r="H33" s="2">
        <v>0</v>
      </c>
      <c r="I33" s="2">
        <v>0</v>
      </c>
      <c r="J33" s="2">
        <v>1140</v>
      </c>
      <c r="K33" s="2">
        <v>1140</v>
      </c>
      <c r="L33" s="2">
        <f t="shared" si="1"/>
        <v>49658286</v>
      </c>
      <c r="M33" s="2">
        <v>300</v>
      </c>
      <c r="N33" s="2">
        <f t="shared" si="2"/>
        <v>13068000</v>
      </c>
      <c r="O33" s="2">
        <f t="shared" si="3"/>
        <v>0.46875</v>
      </c>
      <c r="P33" s="2">
        <f t="shared" si="4"/>
        <v>1214058</v>
      </c>
      <c r="Q33" s="2">
        <f t="shared" si="5"/>
        <v>1.2140580000000001</v>
      </c>
      <c r="R33" s="2">
        <v>7.4</v>
      </c>
      <c r="S33" s="2">
        <f t="shared" si="6"/>
        <v>19.165925999999999</v>
      </c>
      <c r="T33" s="2">
        <f t="shared" si="7"/>
        <v>4736</v>
      </c>
      <c r="U33" s="2">
        <f t="shared" si="8"/>
        <v>206312000</v>
      </c>
      <c r="V33" s="2">
        <v>37021.130871000001</v>
      </c>
      <c r="W33" s="2">
        <f t="shared" si="9"/>
        <v>11.284040689480801</v>
      </c>
      <c r="X33" s="2">
        <f t="shared" si="10"/>
        <v>7.0115800601821743</v>
      </c>
      <c r="Y33" s="2">
        <f t="shared" si="11"/>
        <v>2.8889486143725183</v>
      </c>
      <c r="Z33" s="2">
        <f t="shared" si="12"/>
        <v>3.7999912764003674</v>
      </c>
      <c r="AA33" s="2">
        <f t="shared" si="13"/>
        <v>8.0246792056313083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 t="s">
        <v>133</v>
      </c>
      <c r="AF33" s="2">
        <f t="shared" si="16"/>
        <v>15.786666666666667</v>
      </c>
      <c r="AG33" s="2">
        <f t="shared" si="17"/>
        <v>9.315871409615005E-2</v>
      </c>
      <c r="AH33" s="2">
        <f t="shared" si="18"/>
        <v>0.86338096920480012</v>
      </c>
      <c r="AI33" s="2">
        <f t="shared" si="19"/>
        <v>49658286</v>
      </c>
      <c r="AJ33" s="2">
        <f t="shared" si="20"/>
        <v>1406167.2</v>
      </c>
      <c r="AK33" s="2">
        <f t="shared" si="21"/>
        <v>1.4061672000000001</v>
      </c>
      <c r="AL33" s="2" t="s">
        <v>308</v>
      </c>
      <c r="AM33" s="2" t="s">
        <v>133</v>
      </c>
      <c r="AN33" s="2" t="s">
        <v>309</v>
      </c>
      <c r="AO33" s="2" t="s">
        <v>310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134</v>
      </c>
    </row>
    <row r="34" spans="1:99" s="2" customFormat="1" x14ac:dyDescent="0.25">
      <c r="A34" s="2" t="s">
        <v>311</v>
      </c>
      <c r="C34" s="2" t="s">
        <v>312</v>
      </c>
      <c r="D34" s="2">
        <v>1896</v>
      </c>
      <c r="E34" s="2">
        <f t="shared" ref="E34:E42" si="22">2015-D34</f>
        <v>119</v>
      </c>
      <c r="F34" s="2">
        <v>0</v>
      </c>
      <c r="G34" s="2">
        <v>70</v>
      </c>
      <c r="H34" s="2">
        <v>0</v>
      </c>
      <c r="I34" s="2">
        <v>0</v>
      </c>
      <c r="J34" s="2">
        <v>7400</v>
      </c>
      <c r="K34" s="2">
        <v>7400</v>
      </c>
      <c r="L34" s="2">
        <f t="shared" si="1"/>
        <v>322343260</v>
      </c>
      <c r="M34" s="2">
        <v>302</v>
      </c>
      <c r="N34" s="2">
        <f t="shared" si="2"/>
        <v>13155120</v>
      </c>
      <c r="O34" s="2">
        <f t="shared" si="3"/>
        <v>0.47187500000000004</v>
      </c>
      <c r="P34" s="2">
        <f t="shared" si="4"/>
        <v>1222151.72</v>
      </c>
      <c r="Q34" s="2">
        <f t="shared" si="5"/>
        <v>1.2221517200000001</v>
      </c>
      <c r="R34" s="2">
        <v>5.3</v>
      </c>
      <c r="S34" s="2">
        <f t="shared" si="6"/>
        <v>13.726946999999999</v>
      </c>
      <c r="T34" s="2">
        <f t="shared" si="7"/>
        <v>3392</v>
      </c>
      <c r="U34" s="2">
        <f t="shared" si="8"/>
        <v>147764000</v>
      </c>
      <c r="V34" s="2">
        <v>29485.159575000001</v>
      </c>
      <c r="W34" s="2">
        <f t="shared" si="9"/>
        <v>8.9870766384599996</v>
      </c>
      <c r="X34" s="2">
        <f t="shared" si="10"/>
        <v>5.5843123125475502</v>
      </c>
      <c r="Y34" s="2">
        <f t="shared" si="11"/>
        <v>2.2932466866564445</v>
      </c>
      <c r="Z34" s="2">
        <f t="shared" si="12"/>
        <v>24.503255006415753</v>
      </c>
      <c r="AA34" s="2">
        <f t="shared" si="13"/>
        <v>0.98458817006202626</v>
      </c>
      <c r="AB34" s="2" t="e">
        <f t="shared" si="14"/>
        <v>#DIV/0!</v>
      </c>
      <c r="AC34" s="2">
        <v>0</v>
      </c>
      <c r="AD34" s="2" t="e">
        <f t="shared" si="15"/>
        <v>#DIV/0!</v>
      </c>
      <c r="AE34" s="2" t="s">
        <v>133</v>
      </c>
      <c r="AF34" s="2">
        <f t="shared" si="16"/>
        <v>11.231788079470199</v>
      </c>
      <c r="AG34" s="2">
        <f t="shared" si="17"/>
        <v>0.59871731916843829</v>
      </c>
      <c r="AH34" s="2">
        <f t="shared" si="18"/>
        <v>0.13389405408911198</v>
      </c>
      <c r="AI34" s="2">
        <f t="shared" si="19"/>
        <v>322343260</v>
      </c>
      <c r="AJ34" s="2">
        <f t="shared" si="20"/>
        <v>9127752</v>
      </c>
      <c r="AK34" s="2">
        <f t="shared" si="21"/>
        <v>9.1277519999999992</v>
      </c>
      <c r="AL34" s="2" t="s">
        <v>313</v>
      </c>
      <c r="AM34" s="2" t="s">
        <v>314</v>
      </c>
      <c r="AN34" s="2" t="s">
        <v>315</v>
      </c>
      <c r="AO34" s="2" t="s">
        <v>316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134</v>
      </c>
    </row>
    <row r="35" spans="1:99" s="2" customFormat="1" x14ac:dyDescent="0.25">
      <c r="A35" s="2" t="s">
        <v>317</v>
      </c>
      <c r="C35" s="2" t="s">
        <v>318</v>
      </c>
      <c r="D35" s="2">
        <v>1905</v>
      </c>
      <c r="E35" s="2">
        <f t="shared" si="22"/>
        <v>110</v>
      </c>
      <c r="F35" s="2">
        <v>0</v>
      </c>
      <c r="G35" s="2">
        <v>30</v>
      </c>
      <c r="H35" s="2">
        <v>11</v>
      </c>
      <c r="I35" s="2">
        <v>0</v>
      </c>
      <c r="J35" s="2">
        <v>28000</v>
      </c>
      <c r="K35" s="2">
        <v>28000</v>
      </c>
      <c r="L35" s="2">
        <f t="shared" si="1"/>
        <v>1219677200</v>
      </c>
      <c r="M35" s="2">
        <v>800</v>
      </c>
      <c r="N35" s="2">
        <f t="shared" si="2"/>
        <v>34848000</v>
      </c>
      <c r="O35" s="2">
        <f t="shared" si="3"/>
        <v>1.25</v>
      </c>
      <c r="P35" s="2">
        <f t="shared" si="4"/>
        <v>3237488</v>
      </c>
      <c r="Q35" s="2">
        <f t="shared" si="5"/>
        <v>3.2374880000000004</v>
      </c>
      <c r="R35" s="2">
        <v>119</v>
      </c>
      <c r="S35" s="2">
        <f t="shared" si="6"/>
        <v>308.20880999999997</v>
      </c>
      <c r="T35" s="2">
        <f t="shared" si="7"/>
        <v>76160</v>
      </c>
      <c r="U35" s="2">
        <f t="shared" si="8"/>
        <v>3317720000</v>
      </c>
      <c r="V35" s="2">
        <v>38869.321173999997</v>
      </c>
      <c r="W35" s="2">
        <f t="shared" si="9"/>
        <v>11.847369093835198</v>
      </c>
      <c r="X35" s="2">
        <f t="shared" si="10"/>
        <v>7.3616162144285555</v>
      </c>
      <c r="Y35" s="2">
        <f t="shared" si="11"/>
        <v>1.8574311567858215</v>
      </c>
      <c r="Z35" s="2">
        <f t="shared" si="12"/>
        <v>34.999919651056018</v>
      </c>
      <c r="AA35" s="2">
        <f t="shared" si="13"/>
        <v>0.34302974087932397</v>
      </c>
      <c r="AB35" s="2" t="e">
        <f t="shared" si="14"/>
        <v>#DIV/0!</v>
      </c>
      <c r="AC35" s="2">
        <v>0</v>
      </c>
      <c r="AD35" s="2" t="e">
        <f t="shared" si="15"/>
        <v>#DIV/0!</v>
      </c>
      <c r="AE35" s="2">
        <v>174.624</v>
      </c>
      <c r="AF35" s="2">
        <f t="shared" si="16"/>
        <v>95.2</v>
      </c>
      <c r="AG35" s="2">
        <f t="shared" si="17"/>
        <v>0.5254405271071485</v>
      </c>
      <c r="AH35" s="2">
        <f t="shared" si="18"/>
        <v>9.3738505227949728E-2</v>
      </c>
      <c r="AI35" s="2">
        <f t="shared" si="19"/>
        <v>1219677200</v>
      </c>
      <c r="AJ35" s="2">
        <f t="shared" si="20"/>
        <v>34537440</v>
      </c>
      <c r="AK35" s="2">
        <f t="shared" si="21"/>
        <v>34.537439999999997</v>
      </c>
      <c r="AL35" s="2" t="s">
        <v>274</v>
      </c>
      <c r="AM35" s="2" t="s">
        <v>275</v>
      </c>
      <c r="AN35" s="2" t="s">
        <v>276</v>
      </c>
      <c r="AO35" s="2" t="s">
        <v>277</v>
      </c>
      <c r="AP35" s="2" t="s">
        <v>278</v>
      </c>
      <c r="AQ35" s="2" t="s">
        <v>205</v>
      </c>
      <c r="AR35" s="2" t="s">
        <v>279</v>
      </c>
      <c r="AS35" s="2">
        <v>1</v>
      </c>
      <c r="AT35" s="2" t="s">
        <v>280</v>
      </c>
      <c r="AU35" s="2" t="s">
        <v>281</v>
      </c>
      <c r="AV35" s="2">
        <v>8</v>
      </c>
      <c r="AW35" s="5">
        <v>91</v>
      </c>
      <c r="AX35" s="5">
        <v>9</v>
      </c>
      <c r="AY35" s="2">
        <v>0</v>
      </c>
      <c r="AZ35" s="5">
        <v>4.0999999999999996</v>
      </c>
      <c r="BA35" s="5">
        <v>6</v>
      </c>
      <c r="BB35" s="5">
        <v>0.8</v>
      </c>
      <c r="BC35" s="5">
        <v>15.4</v>
      </c>
      <c r="BD35" s="5">
        <v>3.7</v>
      </c>
      <c r="BE35" s="5">
        <v>3.3</v>
      </c>
      <c r="BF35" s="5">
        <v>35.4</v>
      </c>
      <c r="BG35" s="5">
        <v>0.9</v>
      </c>
      <c r="BH35" s="5">
        <v>26.6</v>
      </c>
      <c r="BI35" s="2">
        <v>0</v>
      </c>
      <c r="BJ35" s="2">
        <v>0</v>
      </c>
      <c r="BK35" s="5">
        <v>2.9</v>
      </c>
      <c r="BL35" s="5">
        <v>0.7</v>
      </c>
      <c r="BM35" s="2">
        <v>0</v>
      </c>
      <c r="BN35" s="5">
        <v>0.4</v>
      </c>
      <c r="BO35" s="5">
        <v>37702</v>
      </c>
      <c r="BP35" s="5">
        <v>2981</v>
      </c>
      <c r="BQ35" s="5">
        <v>132</v>
      </c>
      <c r="BR35" s="5">
        <v>10</v>
      </c>
      <c r="BS35" s="5">
        <v>0.21</v>
      </c>
      <c r="BT35" s="5">
        <v>0.02</v>
      </c>
      <c r="BU35" s="5">
        <v>59830</v>
      </c>
      <c r="BV35" s="5">
        <v>209</v>
      </c>
      <c r="BW35" s="5">
        <v>0.33</v>
      </c>
      <c r="BX35" s="5">
        <v>401900</v>
      </c>
      <c r="BY35" s="5">
        <v>24851</v>
      </c>
      <c r="BZ35" s="5">
        <v>1405</v>
      </c>
      <c r="CA35" s="5">
        <v>87</v>
      </c>
      <c r="CB35" s="5">
        <v>2.57</v>
      </c>
      <c r="CC35" s="5">
        <v>0.17</v>
      </c>
      <c r="CD35" s="5">
        <v>65</v>
      </c>
      <c r="CE35" s="5">
        <v>85</v>
      </c>
      <c r="CF35" s="5">
        <v>3</v>
      </c>
      <c r="CG35" s="5">
        <v>4</v>
      </c>
      <c r="CH35" s="5">
        <v>24</v>
      </c>
      <c r="CI35" s="5">
        <v>7</v>
      </c>
      <c r="CJ35" s="5">
        <v>10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5">
        <v>0.88697999999999999</v>
      </c>
      <c r="CT35" s="5">
        <v>0.6452</v>
      </c>
      <c r="CU35" s="2" t="s">
        <v>134</v>
      </c>
    </row>
    <row r="36" spans="1:99" s="2" customFormat="1" x14ac:dyDescent="0.25">
      <c r="A36" s="2" t="s">
        <v>319</v>
      </c>
      <c r="B36" s="2" t="s">
        <v>320</v>
      </c>
      <c r="C36" s="2" t="s">
        <v>321</v>
      </c>
      <c r="D36" s="2">
        <v>1979</v>
      </c>
      <c r="E36" s="2">
        <f t="shared" si="22"/>
        <v>36</v>
      </c>
      <c r="F36" s="2">
        <v>0</v>
      </c>
      <c r="G36" s="2">
        <v>26</v>
      </c>
      <c r="H36" s="2">
        <v>29450</v>
      </c>
      <c r="I36" s="2">
        <v>14730</v>
      </c>
      <c r="J36" s="2">
        <v>2700</v>
      </c>
      <c r="K36" s="2">
        <v>14730</v>
      </c>
      <c r="L36" s="2">
        <f t="shared" si="1"/>
        <v>641637327</v>
      </c>
      <c r="M36" s="2">
        <v>275</v>
      </c>
      <c r="N36" s="2">
        <f t="shared" si="2"/>
        <v>11979000</v>
      </c>
      <c r="O36" s="2">
        <f t="shared" si="3"/>
        <v>0.4296875</v>
      </c>
      <c r="P36" s="2">
        <f t="shared" si="4"/>
        <v>1112886.5</v>
      </c>
      <c r="Q36" s="2">
        <f t="shared" si="5"/>
        <v>1.1128865000000001</v>
      </c>
      <c r="R36" s="2">
        <v>30</v>
      </c>
      <c r="S36" s="2">
        <f t="shared" si="6"/>
        <v>77.699699999999993</v>
      </c>
      <c r="T36" s="2">
        <f t="shared" si="7"/>
        <v>19200</v>
      </c>
      <c r="U36" s="2">
        <f t="shared" si="8"/>
        <v>836400000</v>
      </c>
      <c r="V36" s="2">
        <v>33623.111808000001</v>
      </c>
      <c r="W36" s="2">
        <f t="shared" si="9"/>
        <v>10.2483244790784</v>
      </c>
      <c r="X36" s="2">
        <f t="shared" si="10"/>
        <v>6.3680156377643522</v>
      </c>
      <c r="Y36" s="2">
        <f t="shared" si="11"/>
        <v>2.7404527688676033</v>
      </c>
      <c r="Z36" s="2">
        <f t="shared" si="12"/>
        <v>53.563513398447284</v>
      </c>
      <c r="AA36" s="2">
        <f t="shared" si="13"/>
        <v>3.0772089802769402</v>
      </c>
      <c r="AB36" s="2" t="e">
        <f t="shared" si="14"/>
        <v>#DIV/0!</v>
      </c>
      <c r="AC36" s="2">
        <v>0</v>
      </c>
      <c r="AD36" s="2" t="e">
        <f t="shared" si="15"/>
        <v>#DIV/0!</v>
      </c>
      <c r="AE36" s="2" t="s">
        <v>133</v>
      </c>
      <c r="AF36" s="2">
        <f t="shared" si="16"/>
        <v>69.818181818181813</v>
      </c>
      <c r="AG36" s="2">
        <f t="shared" si="17"/>
        <v>1.3715265592450456</v>
      </c>
      <c r="AH36" s="2">
        <f t="shared" si="18"/>
        <v>0.33416041215519116</v>
      </c>
      <c r="AI36" s="2">
        <f t="shared" si="19"/>
        <v>117611730</v>
      </c>
      <c r="AJ36" s="2">
        <f t="shared" si="20"/>
        <v>3330396</v>
      </c>
      <c r="AK36" s="2">
        <f t="shared" si="21"/>
        <v>3.3303959999999999</v>
      </c>
      <c r="AL36" s="2" t="s">
        <v>322</v>
      </c>
      <c r="AM36" s="2" t="s">
        <v>133</v>
      </c>
      <c r="AN36" s="2" t="s">
        <v>133</v>
      </c>
      <c r="AO36" s="2" t="s">
        <v>323</v>
      </c>
      <c r="AP36" s="2" t="s">
        <v>133</v>
      </c>
      <c r="AQ36" s="2" t="s">
        <v>133</v>
      </c>
      <c r="AR36" s="2" t="s">
        <v>133</v>
      </c>
      <c r="AS36" s="2">
        <v>0</v>
      </c>
      <c r="AT36" s="2" t="s">
        <v>133</v>
      </c>
      <c r="AU36" s="2" t="s">
        <v>133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134</v>
      </c>
    </row>
    <row r="37" spans="1:99" s="2" customFormat="1" x14ac:dyDescent="0.25">
      <c r="A37" s="2" t="s">
        <v>324</v>
      </c>
      <c r="C37" s="2" t="s">
        <v>325</v>
      </c>
      <c r="D37" s="2">
        <v>1926</v>
      </c>
      <c r="E37" s="2">
        <f t="shared" si="22"/>
        <v>89</v>
      </c>
      <c r="F37" s="2">
        <v>0</v>
      </c>
      <c r="G37" s="2">
        <v>22</v>
      </c>
      <c r="H37" s="2">
        <v>3376</v>
      </c>
      <c r="I37" s="2">
        <v>7686</v>
      </c>
      <c r="J37" s="2">
        <v>4870</v>
      </c>
      <c r="K37" s="2">
        <v>7686</v>
      </c>
      <c r="L37" s="2">
        <f t="shared" si="1"/>
        <v>334801391.40000004</v>
      </c>
      <c r="M37" s="2">
        <v>300</v>
      </c>
      <c r="N37" s="2">
        <f t="shared" si="2"/>
        <v>13068000</v>
      </c>
      <c r="O37" s="2">
        <f t="shared" si="3"/>
        <v>0.46875</v>
      </c>
      <c r="P37" s="2">
        <f t="shared" si="4"/>
        <v>1214058</v>
      </c>
      <c r="Q37" s="2">
        <f t="shared" si="5"/>
        <v>1.2140580000000001</v>
      </c>
      <c r="R37" s="2">
        <v>2.7</v>
      </c>
      <c r="S37" s="2">
        <f t="shared" si="6"/>
        <v>6.9929730000000001</v>
      </c>
      <c r="T37" s="2">
        <f t="shared" si="7"/>
        <v>1728</v>
      </c>
      <c r="U37" s="2">
        <f t="shared" si="8"/>
        <v>75276000</v>
      </c>
      <c r="V37" s="2">
        <v>22900.149173999998</v>
      </c>
      <c r="W37" s="2">
        <f t="shared" si="9"/>
        <v>6.979965468235199</v>
      </c>
      <c r="X37" s="2">
        <f t="shared" si="10"/>
        <v>4.3371508526605558</v>
      </c>
      <c r="Y37" s="2">
        <f t="shared" si="11"/>
        <v>1.787016027567508</v>
      </c>
      <c r="Z37" s="2">
        <f t="shared" si="12"/>
        <v>25.619941184573005</v>
      </c>
      <c r="AA37" s="2">
        <f t="shared" si="13"/>
        <v>1.1619627366087792</v>
      </c>
      <c r="AB37" s="2" t="e">
        <f t="shared" si="14"/>
        <v>#DIV/0!</v>
      </c>
      <c r="AC37" s="2">
        <v>0</v>
      </c>
      <c r="AD37" s="2" t="e">
        <f t="shared" si="15"/>
        <v>#DIV/0!</v>
      </c>
      <c r="AE37" s="2" t="s">
        <v>133</v>
      </c>
      <c r="AF37" s="2">
        <f t="shared" si="16"/>
        <v>5.76</v>
      </c>
      <c r="AG37" s="2">
        <f t="shared" si="17"/>
        <v>0.62808585661667471</v>
      </c>
      <c r="AH37" s="2">
        <f t="shared" si="18"/>
        <v>0.20210560675430642</v>
      </c>
      <c r="AI37" s="2">
        <f t="shared" si="19"/>
        <v>212136713</v>
      </c>
      <c r="AJ37" s="2">
        <f t="shared" si="20"/>
        <v>6007047.5999999996</v>
      </c>
      <c r="AK37" s="2">
        <f t="shared" si="21"/>
        <v>6.0070475999999999</v>
      </c>
      <c r="AL37" s="2" t="s">
        <v>249</v>
      </c>
      <c r="AM37" s="2" t="s">
        <v>133</v>
      </c>
      <c r="AN37" s="2" t="s">
        <v>250</v>
      </c>
      <c r="AO37" s="2" t="s">
        <v>251</v>
      </c>
      <c r="AP37" s="2" t="s">
        <v>133</v>
      </c>
      <c r="AQ37" s="2" t="s">
        <v>133</v>
      </c>
      <c r="AR37" s="2" t="s">
        <v>133</v>
      </c>
      <c r="AS37" s="2">
        <v>0</v>
      </c>
      <c r="AT37" s="2" t="s">
        <v>133</v>
      </c>
      <c r="AU37" s="2" t="s">
        <v>133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134</v>
      </c>
    </row>
    <row r="38" spans="1:99" s="2" customFormat="1" x14ac:dyDescent="0.25">
      <c r="A38" s="2" t="s">
        <v>326</v>
      </c>
      <c r="C38" s="2" t="s">
        <v>327</v>
      </c>
      <c r="D38" s="2">
        <v>1965</v>
      </c>
      <c r="E38" s="2">
        <f t="shared" si="22"/>
        <v>50</v>
      </c>
      <c r="F38" s="2">
        <v>0</v>
      </c>
      <c r="G38" s="2">
        <v>8</v>
      </c>
      <c r="H38" s="2">
        <v>0</v>
      </c>
      <c r="I38" s="2">
        <v>0</v>
      </c>
      <c r="J38" s="2">
        <v>2400</v>
      </c>
      <c r="K38" s="2">
        <v>2400</v>
      </c>
      <c r="L38" s="2">
        <f t="shared" si="1"/>
        <v>104543760</v>
      </c>
      <c r="M38" s="2">
        <v>585</v>
      </c>
      <c r="N38" s="2">
        <f t="shared" si="2"/>
        <v>25482600</v>
      </c>
      <c r="O38" s="2">
        <f t="shared" si="3"/>
        <v>0.9140625</v>
      </c>
      <c r="P38" s="2">
        <f t="shared" si="4"/>
        <v>2367413.1</v>
      </c>
      <c r="Q38" s="2">
        <f t="shared" si="5"/>
        <v>2.3674131000000003</v>
      </c>
      <c r="R38" s="2">
        <v>6.3</v>
      </c>
      <c r="S38" s="2">
        <f t="shared" si="6"/>
        <v>16.316936999999999</v>
      </c>
      <c r="T38" s="2">
        <f t="shared" si="7"/>
        <v>4032</v>
      </c>
      <c r="U38" s="2">
        <f t="shared" si="8"/>
        <v>175644000</v>
      </c>
      <c r="V38" s="2">
        <v>45970.351861000003</v>
      </c>
      <c r="W38" s="2">
        <f t="shared" si="9"/>
        <v>14.0117632472328</v>
      </c>
      <c r="X38" s="2">
        <f t="shared" si="10"/>
        <v>8.7065088203622345</v>
      </c>
      <c r="Y38" s="2">
        <f t="shared" si="11"/>
        <v>2.5689204648551502</v>
      </c>
      <c r="Z38" s="2">
        <f t="shared" si="12"/>
        <v>4.1025546843728664</v>
      </c>
      <c r="AA38" s="2">
        <f t="shared" si="13"/>
        <v>4.7331409397371669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 t="s">
        <v>133</v>
      </c>
      <c r="AF38" s="2">
        <f t="shared" si="16"/>
        <v>6.8923076923076927</v>
      </c>
      <c r="AG38" s="2">
        <f t="shared" si="17"/>
        <v>7.202411963361946E-2</v>
      </c>
      <c r="AH38" s="2">
        <f t="shared" si="18"/>
        <v>0.79970662272594617</v>
      </c>
      <c r="AI38" s="2">
        <f t="shared" si="19"/>
        <v>104543760</v>
      </c>
      <c r="AJ38" s="2">
        <f t="shared" si="20"/>
        <v>2960352</v>
      </c>
      <c r="AK38" s="2">
        <f t="shared" si="21"/>
        <v>2.9603519999999999</v>
      </c>
      <c r="AL38" s="2" t="s">
        <v>328</v>
      </c>
      <c r="AM38" s="2" t="s">
        <v>133</v>
      </c>
      <c r="AN38" s="2" t="s">
        <v>329</v>
      </c>
      <c r="AO38" s="2" t="s">
        <v>330</v>
      </c>
      <c r="AP38" s="2" t="s">
        <v>133</v>
      </c>
      <c r="AQ38" s="2" t="s">
        <v>133</v>
      </c>
      <c r="AR38" s="2" t="s">
        <v>133</v>
      </c>
      <c r="AS38" s="2">
        <v>0</v>
      </c>
      <c r="AT38" s="2" t="s">
        <v>133</v>
      </c>
      <c r="AU38" s="2" t="s">
        <v>133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134</v>
      </c>
    </row>
    <row r="39" spans="1:99" s="2" customFormat="1" x14ac:dyDescent="0.25">
      <c r="A39" s="2" t="s">
        <v>331</v>
      </c>
      <c r="C39" s="2" t="s">
        <v>332</v>
      </c>
      <c r="D39" s="2">
        <v>1950</v>
      </c>
      <c r="E39" s="2">
        <f t="shared" si="22"/>
        <v>65</v>
      </c>
      <c r="F39" s="2">
        <v>0</v>
      </c>
      <c r="G39" s="2">
        <v>17.600000000000001</v>
      </c>
      <c r="H39" s="2">
        <v>0</v>
      </c>
      <c r="I39" s="2">
        <v>0</v>
      </c>
      <c r="J39" s="2">
        <v>680</v>
      </c>
      <c r="K39" s="2">
        <v>680</v>
      </c>
      <c r="L39" s="2">
        <f t="shared" si="1"/>
        <v>29620732</v>
      </c>
      <c r="M39" s="2">
        <v>320</v>
      </c>
      <c r="N39" s="2">
        <f t="shared" si="2"/>
        <v>13939200</v>
      </c>
      <c r="O39" s="2">
        <f t="shared" si="3"/>
        <v>0.5</v>
      </c>
      <c r="P39" s="2">
        <f t="shared" si="4"/>
        <v>1294995.2</v>
      </c>
      <c r="Q39" s="2">
        <f t="shared" si="5"/>
        <v>1.2949952</v>
      </c>
      <c r="R39" s="2">
        <v>16.5</v>
      </c>
      <c r="S39" s="2">
        <f t="shared" si="6"/>
        <v>42.734834999999997</v>
      </c>
      <c r="T39" s="2">
        <f t="shared" si="7"/>
        <v>10560</v>
      </c>
      <c r="U39" s="2">
        <f t="shared" si="8"/>
        <v>460020000</v>
      </c>
      <c r="V39" s="2">
        <v>48501.974502999998</v>
      </c>
      <c r="W39" s="2">
        <f t="shared" si="9"/>
        <v>14.783401828514398</v>
      </c>
      <c r="X39" s="2">
        <f t="shared" si="10"/>
        <v>9.1859829590211817</v>
      </c>
      <c r="Y39" s="2">
        <f t="shared" si="11"/>
        <v>3.6646727046036638</v>
      </c>
      <c r="Z39" s="2">
        <f t="shared" si="12"/>
        <v>2.1249951216712581</v>
      </c>
      <c r="AA39" s="2">
        <f t="shared" si="13"/>
        <v>17.625171714692431</v>
      </c>
      <c r="AB39" s="2" t="e">
        <f t="shared" si="14"/>
        <v>#DIV/0!</v>
      </c>
      <c r="AC39" s="2">
        <v>0</v>
      </c>
      <c r="AD39" s="2" t="e">
        <f t="shared" si="15"/>
        <v>#DIV/0!</v>
      </c>
      <c r="AE39" s="2">
        <v>74.422200000000004</v>
      </c>
      <c r="AF39" s="2">
        <f t="shared" si="16"/>
        <v>33</v>
      </c>
      <c r="AG39" s="2">
        <f t="shared" si="17"/>
        <v>5.0441089804476008E-2</v>
      </c>
      <c r="AH39" s="2">
        <f t="shared" si="18"/>
        <v>1.5439283214015249</v>
      </c>
      <c r="AI39" s="2">
        <f t="shared" si="19"/>
        <v>29620732</v>
      </c>
      <c r="AJ39" s="2">
        <f t="shared" si="20"/>
        <v>838766.4</v>
      </c>
      <c r="AK39" s="2">
        <f t="shared" si="21"/>
        <v>0.83876640000000002</v>
      </c>
      <c r="AL39" s="2" t="s">
        <v>333</v>
      </c>
      <c r="AM39" s="2" t="s">
        <v>133</v>
      </c>
      <c r="AN39" s="2" t="s">
        <v>133</v>
      </c>
      <c r="AO39" s="2" t="s">
        <v>334</v>
      </c>
      <c r="AP39" s="2" t="s">
        <v>204</v>
      </c>
      <c r="AQ39" s="2" t="s">
        <v>205</v>
      </c>
      <c r="AR39" s="2" t="s">
        <v>206</v>
      </c>
      <c r="AS39" s="2">
        <v>1</v>
      </c>
      <c r="AT39" s="2" t="s">
        <v>207</v>
      </c>
      <c r="AU39" s="2" t="s">
        <v>208</v>
      </c>
      <c r="AV39" s="2">
        <v>8</v>
      </c>
      <c r="AW39" s="5">
        <v>96</v>
      </c>
      <c r="AX39" s="5">
        <v>3</v>
      </c>
      <c r="AY39" s="5">
        <v>1</v>
      </c>
      <c r="AZ39" s="5">
        <v>8.9</v>
      </c>
      <c r="BA39" s="5">
        <v>2.4</v>
      </c>
      <c r="BB39" s="5">
        <v>0.5</v>
      </c>
      <c r="BC39" s="5">
        <v>5.5</v>
      </c>
      <c r="BD39" s="5">
        <v>1.6</v>
      </c>
      <c r="BE39" s="5">
        <v>1.1000000000000001</v>
      </c>
      <c r="BF39" s="5">
        <v>40.4</v>
      </c>
      <c r="BG39" s="5">
        <v>5</v>
      </c>
      <c r="BH39" s="5">
        <v>33.6</v>
      </c>
      <c r="BI39" s="2">
        <v>0</v>
      </c>
      <c r="BJ39" s="2">
        <v>0</v>
      </c>
      <c r="BK39" s="5">
        <v>0.4</v>
      </c>
      <c r="BL39" s="5">
        <v>0.4</v>
      </c>
      <c r="BM39" s="2">
        <v>0</v>
      </c>
      <c r="BN39" s="5">
        <v>0.1</v>
      </c>
      <c r="BO39" s="5">
        <v>34860</v>
      </c>
      <c r="BP39" s="5">
        <v>2510</v>
      </c>
      <c r="BQ39" s="5">
        <v>126</v>
      </c>
      <c r="BR39" s="5">
        <v>9</v>
      </c>
      <c r="BS39" s="5">
        <v>0.2</v>
      </c>
      <c r="BT39" s="5">
        <v>0.01</v>
      </c>
      <c r="BU39" s="5">
        <v>56008</v>
      </c>
      <c r="BV39" s="5">
        <v>203</v>
      </c>
      <c r="BW39" s="5">
        <v>0.32</v>
      </c>
      <c r="BX39" s="5">
        <v>147131</v>
      </c>
      <c r="BY39" s="5">
        <v>2705</v>
      </c>
      <c r="BZ39" s="5">
        <v>533</v>
      </c>
      <c r="CA39" s="5">
        <v>10</v>
      </c>
      <c r="CB39" s="5">
        <v>2.23</v>
      </c>
      <c r="CC39" s="5">
        <v>0.04</v>
      </c>
      <c r="CD39" s="5">
        <v>41</v>
      </c>
      <c r="CE39" s="5">
        <v>61</v>
      </c>
      <c r="CF39" s="5">
        <v>2</v>
      </c>
      <c r="CG39" s="5">
        <v>6</v>
      </c>
      <c r="CH39" s="5">
        <v>40</v>
      </c>
      <c r="CI39" s="5">
        <v>16</v>
      </c>
      <c r="CJ39" s="5">
        <v>32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5">
        <v>2</v>
      </c>
      <c r="CS39" s="5">
        <v>0.66549999999999998</v>
      </c>
      <c r="CT39" s="5">
        <v>0.21606</v>
      </c>
      <c r="CU39" s="2" t="s">
        <v>134</v>
      </c>
    </row>
    <row r="40" spans="1:99" s="2" customFormat="1" x14ac:dyDescent="0.25">
      <c r="A40" s="2" t="s">
        <v>335</v>
      </c>
      <c r="C40" s="2" t="s">
        <v>336</v>
      </c>
      <c r="D40" s="2">
        <v>1986</v>
      </c>
      <c r="E40" s="2">
        <f t="shared" si="22"/>
        <v>29</v>
      </c>
      <c r="F40" s="2">
        <v>0</v>
      </c>
      <c r="G40" s="2">
        <v>150</v>
      </c>
      <c r="H40" s="2">
        <v>21684</v>
      </c>
      <c r="I40" s="2">
        <v>0</v>
      </c>
      <c r="J40" s="2">
        <v>27500</v>
      </c>
      <c r="K40" s="2">
        <v>27500</v>
      </c>
      <c r="L40" s="2">
        <f t="shared" si="1"/>
        <v>1197897250</v>
      </c>
      <c r="M40" s="2">
        <v>533</v>
      </c>
      <c r="N40" s="2">
        <f t="shared" si="2"/>
        <v>23217480</v>
      </c>
      <c r="O40" s="2">
        <f t="shared" si="3"/>
        <v>0.83281250000000007</v>
      </c>
      <c r="P40" s="2">
        <f t="shared" si="4"/>
        <v>2156976.38</v>
      </c>
      <c r="Q40" s="2">
        <f t="shared" si="5"/>
        <v>2.1569763800000001</v>
      </c>
      <c r="R40" s="2">
        <v>42.9</v>
      </c>
      <c r="S40" s="2">
        <f t="shared" si="6"/>
        <v>111.11057099999999</v>
      </c>
      <c r="T40" s="2">
        <f t="shared" si="7"/>
        <v>27456</v>
      </c>
      <c r="U40" s="2">
        <f t="shared" si="8"/>
        <v>1196052000</v>
      </c>
      <c r="W40" s="2">
        <f t="shared" si="9"/>
        <v>0</v>
      </c>
      <c r="X40" s="2">
        <f t="shared" si="10"/>
        <v>0</v>
      </c>
      <c r="Y40" s="2">
        <f t="shared" si="11"/>
        <v>0</v>
      </c>
      <c r="Z40" s="2">
        <f t="shared" si="12"/>
        <v>51.594628271457537</v>
      </c>
      <c r="AA40" s="2">
        <f t="shared" si="13"/>
        <v>0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 t="s">
        <v>133</v>
      </c>
      <c r="AF40" s="2">
        <f t="shared" si="16"/>
        <v>51.512195121951223</v>
      </c>
      <c r="AG40" s="2">
        <f t="shared" si="17"/>
        <v>0.94894795934584242</v>
      </c>
      <c r="AH40" s="2">
        <f t="shared" si="18"/>
        <v>6.3588793273723715E-2</v>
      </c>
      <c r="AI40" s="2">
        <f t="shared" si="19"/>
        <v>1197897250</v>
      </c>
      <c r="AJ40" s="2">
        <f t="shared" si="20"/>
        <v>33920700</v>
      </c>
      <c r="AK40" s="2">
        <f t="shared" si="21"/>
        <v>33.920699999999997</v>
      </c>
      <c r="AL40" s="2" t="s">
        <v>133</v>
      </c>
      <c r="AM40" s="2" t="s">
        <v>133</v>
      </c>
      <c r="AN40" s="2" t="s">
        <v>133</v>
      </c>
      <c r="AO40" s="2" t="s">
        <v>133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134</v>
      </c>
    </row>
    <row r="41" spans="1:99" s="2" customFormat="1" x14ac:dyDescent="0.25">
      <c r="A41" s="2" t="s">
        <v>337</v>
      </c>
      <c r="C41" s="2" t="s">
        <v>338</v>
      </c>
      <c r="D41" s="2">
        <v>1990</v>
      </c>
      <c r="E41" s="2">
        <f t="shared" si="22"/>
        <v>25</v>
      </c>
      <c r="F41" s="2">
        <v>0</v>
      </c>
      <c r="G41" s="2">
        <v>53</v>
      </c>
      <c r="H41" s="2">
        <v>0</v>
      </c>
      <c r="I41" s="2">
        <v>18470</v>
      </c>
      <c r="J41" s="2">
        <v>14470</v>
      </c>
      <c r="K41" s="2">
        <v>18470</v>
      </c>
      <c r="L41" s="2">
        <f t="shared" si="1"/>
        <v>804551353</v>
      </c>
      <c r="M41" s="2">
        <v>770</v>
      </c>
      <c r="N41" s="2">
        <f t="shared" si="2"/>
        <v>33541200</v>
      </c>
      <c r="O41" s="2">
        <f t="shared" si="3"/>
        <v>1.203125</v>
      </c>
      <c r="P41" s="2">
        <f t="shared" si="4"/>
        <v>3116082.2</v>
      </c>
      <c r="Q41" s="2">
        <f t="shared" si="5"/>
        <v>3.1160822000000001</v>
      </c>
      <c r="R41" s="2">
        <v>3.2</v>
      </c>
      <c r="S41" s="2">
        <f t="shared" si="6"/>
        <v>8.2879679999999993</v>
      </c>
      <c r="T41" s="2">
        <f t="shared" si="7"/>
        <v>2048</v>
      </c>
      <c r="U41" s="2">
        <f t="shared" si="8"/>
        <v>89216000</v>
      </c>
      <c r="V41" s="2">
        <v>40268.091354999997</v>
      </c>
      <c r="W41" s="2">
        <f t="shared" si="9"/>
        <v>12.273714245003998</v>
      </c>
      <c r="X41" s="2">
        <f t="shared" si="10"/>
        <v>7.62653489408887</v>
      </c>
      <c r="Y41" s="2">
        <f t="shared" si="11"/>
        <v>1.9614012433267443</v>
      </c>
      <c r="Z41" s="2">
        <f t="shared" si="12"/>
        <v>23.986957920408333</v>
      </c>
      <c r="AA41" s="2">
        <f t="shared" si="13"/>
        <v>0.68766253619187068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 t="s">
        <v>133</v>
      </c>
      <c r="AF41" s="2">
        <f t="shared" si="16"/>
        <v>2.6597402597402597</v>
      </c>
      <c r="AG41" s="2">
        <f t="shared" si="17"/>
        <v>0.36705515147492013</v>
      </c>
      <c r="AH41" s="2">
        <f t="shared" si="18"/>
        <v>0.17458553668923601</v>
      </c>
      <c r="AI41" s="2">
        <f t="shared" si="19"/>
        <v>630311753</v>
      </c>
      <c r="AJ41" s="2">
        <f t="shared" si="20"/>
        <v>17848455.600000001</v>
      </c>
      <c r="AK41" s="2">
        <f t="shared" si="21"/>
        <v>17.848455600000001</v>
      </c>
      <c r="AL41" s="2" t="s">
        <v>339</v>
      </c>
      <c r="AM41" s="2" t="s">
        <v>133</v>
      </c>
      <c r="AN41" s="2" t="s">
        <v>133</v>
      </c>
      <c r="AO41" s="2" t="s">
        <v>340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134</v>
      </c>
    </row>
    <row r="42" spans="1:99" s="2" customFormat="1" x14ac:dyDescent="0.25">
      <c r="A42" s="2" t="s">
        <v>341</v>
      </c>
      <c r="C42" s="2" t="s">
        <v>342</v>
      </c>
      <c r="D42" s="2">
        <v>1988</v>
      </c>
      <c r="E42" s="2">
        <f t="shared" si="22"/>
        <v>27</v>
      </c>
      <c r="F42" s="2">
        <v>0</v>
      </c>
      <c r="G42" s="2">
        <v>280</v>
      </c>
      <c r="H42" s="2">
        <v>3</v>
      </c>
      <c r="I42" s="2">
        <v>0</v>
      </c>
      <c r="J42" s="2">
        <v>46000</v>
      </c>
      <c r="K42" s="2">
        <v>46000</v>
      </c>
      <c r="L42" s="2">
        <f t="shared" si="1"/>
        <v>2003755400</v>
      </c>
      <c r="M42" s="2">
        <v>690</v>
      </c>
      <c r="N42" s="2">
        <f t="shared" si="2"/>
        <v>30056400</v>
      </c>
      <c r="O42" s="2">
        <f t="shared" si="3"/>
        <v>1.078125</v>
      </c>
      <c r="P42" s="2">
        <f t="shared" si="4"/>
        <v>2792333.4</v>
      </c>
      <c r="Q42" s="2">
        <f t="shared" si="5"/>
        <v>2.7923334</v>
      </c>
      <c r="R42" s="2">
        <v>2</v>
      </c>
      <c r="S42" s="2">
        <f t="shared" si="6"/>
        <v>5.1799799999999996</v>
      </c>
      <c r="T42" s="2">
        <f t="shared" si="7"/>
        <v>1280</v>
      </c>
      <c r="U42" s="2">
        <f t="shared" si="8"/>
        <v>55760000</v>
      </c>
      <c r="V42" s="2">
        <v>33475.393915000001</v>
      </c>
      <c r="W42" s="2">
        <f t="shared" si="9"/>
        <v>10.203300065292</v>
      </c>
      <c r="X42" s="2">
        <f t="shared" si="10"/>
        <v>6.3400387551375106</v>
      </c>
      <c r="Y42" s="2">
        <f t="shared" si="11"/>
        <v>1.7224709830144387</v>
      </c>
      <c r="Z42" s="2">
        <f t="shared" si="12"/>
        <v>66.666513621059082</v>
      </c>
      <c r="AA42" s="2">
        <f t="shared" si="13"/>
        <v>0.17982526752327455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133</v>
      </c>
      <c r="AF42" s="2">
        <f t="shared" si="16"/>
        <v>1.855072463768116</v>
      </c>
      <c r="AG42" s="2">
        <f t="shared" si="17"/>
        <v>1.077667315818635</v>
      </c>
      <c r="AH42" s="2">
        <f t="shared" si="18"/>
        <v>4.9212715244673605E-2</v>
      </c>
      <c r="AI42" s="2">
        <f t="shared" si="19"/>
        <v>2003755400</v>
      </c>
      <c r="AJ42" s="2">
        <f t="shared" si="20"/>
        <v>56740080</v>
      </c>
      <c r="AK42" s="2">
        <f t="shared" si="21"/>
        <v>56.740079999999999</v>
      </c>
      <c r="AL42" s="2" t="s">
        <v>343</v>
      </c>
      <c r="AM42" s="2" t="s">
        <v>133</v>
      </c>
      <c r="AN42" s="2" t="s">
        <v>344</v>
      </c>
      <c r="AO42" s="2" t="s">
        <v>345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134</v>
      </c>
    </row>
    <row r="43" spans="1:99" s="2" customFormat="1" x14ac:dyDescent="0.25">
      <c r="A43" s="2" t="s">
        <v>346</v>
      </c>
      <c r="C43" s="2" t="s">
        <v>347</v>
      </c>
      <c r="F43" s="2">
        <v>0</v>
      </c>
      <c r="G43" s="2">
        <v>68</v>
      </c>
      <c r="H43" s="2">
        <v>0</v>
      </c>
      <c r="I43" s="2">
        <v>193000</v>
      </c>
      <c r="J43" s="2">
        <v>5000</v>
      </c>
      <c r="K43" s="2">
        <v>193000</v>
      </c>
      <c r="L43" s="2">
        <f t="shared" si="1"/>
        <v>8407060700</v>
      </c>
      <c r="M43" s="2">
        <v>2300</v>
      </c>
      <c r="N43" s="2">
        <f t="shared" si="2"/>
        <v>100188000</v>
      </c>
      <c r="O43" s="2">
        <f t="shared" si="3"/>
        <v>3.59375</v>
      </c>
      <c r="P43" s="2">
        <f t="shared" si="4"/>
        <v>9307778</v>
      </c>
      <c r="Q43" s="2">
        <f t="shared" si="5"/>
        <v>9.3077780000000008</v>
      </c>
      <c r="R43" s="2">
        <v>5.4</v>
      </c>
      <c r="S43" s="2">
        <f t="shared" si="6"/>
        <v>13.985946</v>
      </c>
      <c r="T43" s="2">
        <f t="shared" si="7"/>
        <v>3456</v>
      </c>
      <c r="U43" s="2">
        <f t="shared" si="8"/>
        <v>150552000</v>
      </c>
      <c r="V43" s="2">
        <v>49939.772455999999</v>
      </c>
      <c r="W43" s="2">
        <f t="shared" si="9"/>
        <v>15.221642644588799</v>
      </c>
      <c r="X43" s="2">
        <f t="shared" si="10"/>
        <v>9.4582932645316635</v>
      </c>
      <c r="Y43" s="2">
        <f t="shared" si="11"/>
        <v>1.4074513917869502</v>
      </c>
      <c r="Z43" s="2">
        <f t="shared" si="12"/>
        <v>83.912850840420006</v>
      </c>
      <c r="AA43" s="2">
        <f t="shared" si="13"/>
        <v>2.4680809813841815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 t="s">
        <v>133</v>
      </c>
      <c r="AF43" s="2">
        <f t="shared" si="16"/>
        <v>1.5026086956521738</v>
      </c>
      <c r="AG43" s="2">
        <f t="shared" si="17"/>
        <v>0.74296109206606098</v>
      </c>
      <c r="AH43" s="2">
        <f t="shared" si="18"/>
        <v>1.5091899341699906</v>
      </c>
      <c r="AI43" s="2">
        <f t="shared" si="19"/>
        <v>217799500</v>
      </c>
      <c r="AJ43" s="2">
        <f t="shared" si="20"/>
        <v>6167400</v>
      </c>
      <c r="AK43" s="2">
        <f t="shared" si="21"/>
        <v>6.1673999999999998</v>
      </c>
      <c r="AL43" s="2" t="s">
        <v>143</v>
      </c>
      <c r="AM43" s="2" t="s">
        <v>133</v>
      </c>
      <c r="AN43" s="2" t="s">
        <v>144</v>
      </c>
      <c r="AO43" s="2" t="s">
        <v>145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134</v>
      </c>
    </row>
    <row r="44" spans="1:99" s="2" customFormat="1" x14ac:dyDescent="0.25">
      <c r="A44" s="2" t="s">
        <v>348</v>
      </c>
      <c r="C44" s="2" t="s">
        <v>349</v>
      </c>
      <c r="F44" s="2">
        <v>0</v>
      </c>
      <c r="G44" s="2">
        <v>20</v>
      </c>
      <c r="H44" s="2">
        <v>45000</v>
      </c>
      <c r="I44" s="2">
        <v>0</v>
      </c>
      <c r="J44" s="2">
        <v>8000</v>
      </c>
      <c r="K44" s="2">
        <v>8000</v>
      </c>
      <c r="L44" s="2">
        <f t="shared" si="1"/>
        <v>348479200</v>
      </c>
      <c r="M44" s="2">
        <v>560</v>
      </c>
      <c r="N44" s="2">
        <f t="shared" si="2"/>
        <v>24393600</v>
      </c>
      <c r="O44" s="2">
        <f t="shared" si="3"/>
        <v>0.875</v>
      </c>
      <c r="P44" s="2">
        <f t="shared" si="4"/>
        <v>2266241.6</v>
      </c>
      <c r="Q44" s="2">
        <f t="shared" si="5"/>
        <v>2.2662416000000003</v>
      </c>
      <c r="R44" s="2">
        <v>49.4</v>
      </c>
      <c r="S44" s="2">
        <f t="shared" si="6"/>
        <v>127.94550599999998</v>
      </c>
      <c r="T44" s="2">
        <f t="shared" si="7"/>
        <v>31616</v>
      </c>
      <c r="U44" s="2">
        <f t="shared" si="8"/>
        <v>1377272000</v>
      </c>
      <c r="V44" s="2">
        <v>55173.879577</v>
      </c>
      <c r="W44" s="2">
        <f t="shared" si="9"/>
        <v>16.816998495069598</v>
      </c>
      <c r="X44" s="2">
        <f t="shared" si="10"/>
        <v>10.449601748606339</v>
      </c>
      <c r="Y44" s="2">
        <f t="shared" si="11"/>
        <v>3.1513037973225959</v>
      </c>
      <c r="Z44" s="2">
        <f t="shared" si="12"/>
        <v>14.285681490226946</v>
      </c>
      <c r="AA44" s="2">
        <f t="shared" si="13"/>
        <v>1.7042228588089794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>
        <v>59.952100000000002</v>
      </c>
      <c r="AF44" s="2">
        <f t="shared" si="16"/>
        <v>56.457142857142856</v>
      </c>
      <c r="AG44" s="2">
        <f t="shared" si="17"/>
        <v>0.25633532673559506</v>
      </c>
      <c r="AH44" s="2">
        <f t="shared" si="18"/>
        <v>0.22965933780847683</v>
      </c>
      <c r="AI44" s="2">
        <f t="shared" si="19"/>
        <v>348479200</v>
      </c>
      <c r="AJ44" s="2">
        <f t="shared" si="20"/>
        <v>9867840</v>
      </c>
      <c r="AK44" s="2">
        <f t="shared" si="21"/>
        <v>9.8678399999999993</v>
      </c>
      <c r="AL44" s="2" t="s">
        <v>217</v>
      </c>
      <c r="AM44" s="2" t="s">
        <v>133</v>
      </c>
      <c r="AN44" s="2" t="s">
        <v>218</v>
      </c>
      <c r="AO44" s="2" t="s">
        <v>219</v>
      </c>
      <c r="AP44" s="2" t="s">
        <v>220</v>
      </c>
      <c r="AQ44" s="2" t="s">
        <v>205</v>
      </c>
      <c r="AR44" s="2" t="s">
        <v>221</v>
      </c>
      <c r="AS44" s="2">
        <v>1</v>
      </c>
      <c r="AT44" s="2" t="s">
        <v>222</v>
      </c>
      <c r="AU44" s="2" t="s">
        <v>223</v>
      </c>
      <c r="AV44" s="2">
        <v>14</v>
      </c>
      <c r="AW44" s="5">
        <v>97</v>
      </c>
      <c r="AX44" s="5">
        <v>3</v>
      </c>
      <c r="AY44" s="2">
        <v>0</v>
      </c>
      <c r="AZ44" s="5">
        <v>5.6</v>
      </c>
      <c r="BA44" s="5">
        <v>2.2000000000000002</v>
      </c>
      <c r="BB44" s="5">
        <v>3.9</v>
      </c>
      <c r="BC44" s="5">
        <v>47.2</v>
      </c>
      <c r="BD44" s="5">
        <v>7.3</v>
      </c>
      <c r="BE44" s="5">
        <v>3.4</v>
      </c>
      <c r="BF44" s="5">
        <v>6.2</v>
      </c>
      <c r="BG44" s="5">
        <v>3.2</v>
      </c>
      <c r="BH44" s="5">
        <v>20</v>
      </c>
      <c r="BI44" s="2">
        <v>0</v>
      </c>
      <c r="BJ44" s="2">
        <v>0</v>
      </c>
      <c r="BK44" s="5">
        <v>0.2</v>
      </c>
      <c r="BL44" s="5">
        <v>0.9</v>
      </c>
      <c r="BM44" s="2">
        <v>0</v>
      </c>
      <c r="BN44" s="2">
        <v>0</v>
      </c>
      <c r="BO44" s="5">
        <v>72595</v>
      </c>
      <c r="BP44" s="5">
        <v>1784</v>
      </c>
      <c r="BQ44" s="5">
        <v>388</v>
      </c>
      <c r="BR44" s="5">
        <v>10</v>
      </c>
      <c r="BS44" s="5">
        <v>0.63</v>
      </c>
      <c r="BT44" s="5">
        <v>0.02</v>
      </c>
      <c r="BU44" s="5">
        <v>87496</v>
      </c>
      <c r="BV44" s="5">
        <v>468</v>
      </c>
      <c r="BW44" s="5">
        <v>0.76</v>
      </c>
      <c r="BX44" s="5">
        <v>380035</v>
      </c>
      <c r="BY44" s="5">
        <v>16314</v>
      </c>
      <c r="BZ44" s="5">
        <v>2032</v>
      </c>
      <c r="CA44" s="5">
        <v>87</v>
      </c>
      <c r="CB44" s="5">
        <v>7.09</v>
      </c>
      <c r="CC44" s="5">
        <v>0.33</v>
      </c>
      <c r="CD44" s="5">
        <v>81</v>
      </c>
      <c r="CE44" s="5">
        <v>91</v>
      </c>
      <c r="CF44" s="5">
        <v>4</v>
      </c>
      <c r="CG44" s="5">
        <v>6</v>
      </c>
      <c r="CH44" s="5">
        <v>14</v>
      </c>
      <c r="CI44" s="5">
        <v>2</v>
      </c>
      <c r="CJ44" s="5">
        <v>3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5">
        <v>0.68906000000000001</v>
      </c>
      <c r="CT44" s="5">
        <v>0.23641000000000001</v>
      </c>
      <c r="CU44" s="2" t="s">
        <v>134</v>
      </c>
    </row>
    <row r="45" spans="1:99" s="2" customFormat="1" x14ac:dyDescent="0.25">
      <c r="A45" s="2" t="s">
        <v>350</v>
      </c>
      <c r="C45" s="2" t="s">
        <v>351</v>
      </c>
      <c r="F45" s="2">
        <v>9.15</v>
      </c>
      <c r="G45" s="2">
        <v>12</v>
      </c>
      <c r="H45" s="2">
        <v>402</v>
      </c>
      <c r="I45" s="2">
        <v>3203</v>
      </c>
      <c r="J45" s="2">
        <v>2257</v>
      </c>
      <c r="K45" s="2">
        <v>3203</v>
      </c>
      <c r="L45" s="2">
        <f t="shared" si="1"/>
        <v>139522359.70000002</v>
      </c>
      <c r="M45" s="2">
        <v>299</v>
      </c>
      <c r="N45" s="2">
        <f t="shared" si="2"/>
        <v>13024440</v>
      </c>
      <c r="O45" s="2">
        <f t="shared" si="3"/>
        <v>0.46718750000000003</v>
      </c>
      <c r="P45" s="2">
        <f t="shared" si="4"/>
        <v>1210011.1400000001</v>
      </c>
      <c r="Q45" s="2">
        <f t="shared" si="5"/>
        <v>1.21001114</v>
      </c>
      <c r="R45" s="2">
        <v>4.5</v>
      </c>
      <c r="S45" s="2">
        <f t="shared" si="6"/>
        <v>11.654954999999999</v>
      </c>
      <c r="T45" s="2">
        <f t="shared" si="7"/>
        <v>2880</v>
      </c>
      <c r="U45" s="2">
        <f t="shared" si="8"/>
        <v>125460000</v>
      </c>
      <c r="W45" s="2">
        <f t="shared" si="9"/>
        <v>0</v>
      </c>
      <c r="X45" s="2">
        <f t="shared" si="10"/>
        <v>0</v>
      </c>
      <c r="Y45" s="2">
        <f t="shared" si="11"/>
        <v>0</v>
      </c>
      <c r="Z45" s="2">
        <f t="shared" si="12"/>
        <v>10.712349989711651</v>
      </c>
      <c r="AA45" s="2">
        <f t="shared" si="13"/>
        <v>0</v>
      </c>
      <c r="AB45" s="2">
        <f t="shared" si="14"/>
        <v>3.5122458982661144</v>
      </c>
      <c r="AC45" s="2">
        <v>9.15</v>
      </c>
      <c r="AD45" s="2">
        <f t="shared" si="15"/>
        <v>1.1707486327553716</v>
      </c>
      <c r="AE45" s="2" t="s">
        <v>133</v>
      </c>
      <c r="AF45" s="2">
        <f t="shared" si="16"/>
        <v>9.6321070234113719</v>
      </c>
      <c r="AG45" s="2">
        <f t="shared" si="17"/>
        <v>0.26305749011006074</v>
      </c>
      <c r="AH45" s="2">
        <f t="shared" si="18"/>
        <v>0.43463600230859284</v>
      </c>
      <c r="AI45" s="2">
        <f t="shared" si="19"/>
        <v>98314694.299999997</v>
      </c>
      <c r="AJ45" s="2">
        <f t="shared" si="20"/>
        <v>2783964.36</v>
      </c>
      <c r="AK45" s="2">
        <f t="shared" si="21"/>
        <v>2.7839643599999997</v>
      </c>
      <c r="AL45" s="2" t="s">
        <v>133</v>
      </c>
      <c r="AM45" s="2" t="s">
        <v>133</v>
      </c>
      <c r="AN45" s="2" t="s">
        <v>133</v>
      </c>
      <c r="AO45" s="2" t="s">
        <v>133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2017-01-29T17:25:04Z</dcterms:created>
  <dcterms:modified xsi:type="dcterms:W3CDTF">2017-01-29T17:26:13Z</dcterms:modified>
</cp:coreProperties>
</file>