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31" i="1" l="1"/>
  <c r="AK31" i="1" s="1"/>
  <c r="AI31" i="1"/>
  <c r="AD31" i="1"/>
  <c r="Z31" i="1"/>
  <c r="AG31" i="1" s="1"/>
  <c r="X31" i="1"/>
  <c r="W31" i="1"/>
  <c r="AA31" i="1" s="1"/>
  <c r="U31" i="1"/>
  <c r="T31" i="1"/>
  <c r="AF31" i="1" s="1"/>
  <c r="S31" i="1"/>
  <c r="Q31" i="1"/>
  <c r="P31" i="1"/>
  <c r="AH31" i="1" s="1"/>
  <c r="O31" i="1"/>
  <c r="Y31" i="1" s="1"/>
  <c r="N31" i="1"/>
  <c r="L31" i="1"/>
  <c r="AJ30" i="1"/>
  <c r="AK30" i="1" s="1"/>
  <c r="AI30" i="1"/>
  <c r="AF30" i="1"/>
  <c r="Z30" i="1"/>
  <c r="X30" i="1"/>
  <c r="Y30" i="1" s="1"/>
  <c r="W30" i="1"/>
  <c r="U30" i="1"/>
  <c r="T30" i="1"/>
  <c r="S30" i="1"/>
  <c r="Q30" i="1"/>
  <c r="P30" i="1"/>
  <c r="O30" i="1"/>
  <c r="N30" i="1"/>
  <c r="L30" i="1"/>
  <c r="AK29" i="1"/>
  <c r="AJ29" i="1"/>
  <c r="AI29" i="1"/>
  <c r="AH29" i="1"/>
  <c r="AA29" i="1"/>
  <c r="X29" i="1"/>
  <c r="Y29" i="1" s="1"/>
  <c r="W29" i="1"/>
  <c r="U29" i="1"/>
  <c r="T29" i="1"/>
  <c r="AF29" i="1" s="1"/>
  <c r="S29" i="1"/>
  <c r="Q29" i="1"/>
  <c r="P29" i="1"/>
  <c r="O29" i="1"/>
  <c r="N29" i="1"/>
  <c r="L29" i="1"/>
  <c r="Z29" i="1" s="1"/>
  <c r="AG29" i="1" s="1"/>
  <c r="E29" i="1"/>
  <c r="AJ28" i="1"/>
  <c r="AK28" i="1" s="1"/>
  <c r="AI28" i="1"/>
  <c r="AD28" i="1"/>
  <c r="Z28" i="1"/>
  <c r="AG28" i="1" s="1"/>
  <c r="X28" i="1"/>
  <c r="W28" i="1"/>
  <c r="U28" i="1"/>
  <c r="T28" i="1"/>
  <c r="AF28" i="1" s="1"/>
  <c r="S28" i="1"/>
  <c r="Q28" i="1"/>
  <c r="P28" i="1"/>
  <c r="AH28" i="1" s="1"/>
  <c r="O28" i="1"/>
  <c r="Y28" i="1" s="1"/>
  <c r="N28" i="1"/>
  <c r="L28" i="1"/>
  <c r="E28" i="1"/>
  <c r="AK27" i="1"/>
  <c r="AJ27" i="1"/>
  <c r="AI27" i="1"/>
  <c r="AH27" i="1"/>
  <c r="AG27" i="1"/>
  <c r="AA27" i="1"/>
  <c r="X27" i="1"/>
  <c r="Y27" i="1" s="1"/>
  <c r="W27" i="1"/>
  <c r="U27" i="1"/>
  <c r="T27" i="1"/>
  <c r="AF27" i="1" s="1"/>
  <c r="S27" i="1"/>
  <c r="Q27" i="1"/>
  <c r="P27" i="1"/>
  <c r="O27" i="1"/>
  <c r="N27" i="1"/>
  <c r="L27" i="1"/>
  <c r="Z27" i="1" s="1"/>
  <c r="E27" i="1"/>
  <c r="AJ26" i="1"/>
  <c r="AK26" i="1" s="1"/>
  <c r="AI26" i="1"/>
  <c r="AD26" i="1"/>
  <c r="Z26" i="1"/>
  <c r="AG26" i="1" s="1"/>
  <c r="X26" i="1"/>
  <c r="W26" i="1"/>
  <c r="U26" i="1"/>
  <c r="T26" i="1"/>
  <c r="AF26" i="1" s="1"/>
  <c r="S26" i="1"/>
  <c r="Q26" i="1"/>
  <c r="P26" i="1"/>
  <c r="AH26" i="1" s="1"/>
  <c r="O26" i="1"/>
  <c r="Y26" i="1" s="1"/>
  <c r="N26" i="1"/>
  <c r="L26" i="1"/>
  <c r="E26" i="1"/>
  <c r="AK25" i="1"/>
  <c r="AJ25" i="1"/>
  <c r="AI25" i="1"/>
  <c r="AH25" i="1"/>
  <c r="AG25" i="1"/>
  <c r="X25" i="1"/>
  <c r="Y25" i="1" s="1"/>
  <c r="W25" i="1"/>
  <c r="AA25" i="1" s="1"/>
  <c r="U25" i="1"/>
  <c r="T25" i="1"/>
  <c r="AF25" i="1" s="1"/>
  <c r="S25" i="1"/>
  <c r="Q25" i="1"/>
  <c r="P25" i="1"/>
  <c r="O25" i="1"/>
  <c r="N25" i="1"/>
  <c r="L25" i="1"/>
  <c r="Z25" i="1" s="1"/>
  <c r="E25" i="1"/>
  <c r="AJ24" i="1"/>
  <c r="AK24" i="1" s="1"/>
  <c r="AI24" i="1"/>
  <c r="AD24" i="1"/>
  <c r="Z24" i="1"/>
  <c r="AG24" i="1" s="1"/>
  <c r="X24" i="1"/>
  <c r="W24" i="1"/>
  <c r="AA24" i="1" s="1"/>
  <c r="U24" i="1"/>
  <c r="T24" i="1"/>
  <c r="AF24" i="1" s="1"/>
  <c r="S24" i="1"/>
  <c r="Q24" i="1"/>
  <c r="P24" i="1"/>
  <c r="AH24" i="1" s="1"/>
  <c r="O24" i="1"/>
  <c r="Y24" i="1" s="1"/>
  <c r="N24" i="1"/>
  <c r="L24" i="1"/>
  <c r="E24" i="1"/>
  <c r="AK23" i="1"/>
  <c r="AJ23" i="1"/>
  <c r="AI23" i="1"/>
  <c r="AH23" i="1"/>
  <c r="X23" i="1"/>
  <c r="Y23" i="1" s="1"/>
  <c r="W23" i="1"/>
  <c r="AA23" i="1" s="1"/>
  <c r="U23" i="1"/>
  <c r="T23" i="1"/>
  <c r="AF23" i="1" s="1"/>
  <c r="S23" i="1"/>
  <c r="Q23" i="1"/>
  <c r="P23" i="1"/>
  <c r="O23" i="1"/>
  <c r="N23" i="1"/>
  <c r="L23" i="1"/>
  <c r="Z23" i="1" s="1"/>
  <c r="AK22" i="1"/>
  <c r="AJ22" i="1"/>
  <c r="AI22" i="1"/>
  <c r="AH22" i="1"/>
  <c r="X22" i="1"/>
  <c r="Y22" i="1" s="1"/>
  <c r="W22" i="1"/>
  <c r="AA22" i="1" s="1"/>
  <c r="U22" i="1"/>
  <c r="T22" i="1"/>
  <c r="AF22" i="1" s="1"/>
  <c r="S22" i="1"/>
  <c r="Q22" i="1"/>
  <c r="P22" i="1"/>
  <c r="O22" i="1"/>
  <c r="N22" i="1"/>
  <c r="L22" i="1"/>
  <c r="Z22" i="1" s="1"/>
  <c r="E22" i="1"/>
  <c r="AJ21" i="1"/>
  <c r="AK21" i="1" s="1"/>
  <c r="AI21" i="1"/>
  <c r="AF21" i="1"/>
  <c r="Z21" i="1"/>
  <c r="X21" i="1"/>
  <c r="W21" i="1"/>
  <c r="U21" i="1"/>
  <c r="T21" i="1"/>
  <c r="S21" i="1"/>
  <c r="Q21" i="1"/>
  <c r="P21" i="1"/>
  <c r="AH21" i="1" s="1"/>
  <c r="O21" i="1"/>
  <c r="Y21" i="1" s="1"/>
  <c r="N21" i="1"/>
  <c r="L21" i="1"/>
  <c r="E21" i="1"/>
  <c r="AK20" i="1"/>
  <c r="AJ20" i="1"/>
  <c r="AI20" i="1"/>
  <c r="AH20" i="1"/>
  <c r="X20" i="1"/>
  <c r="Y20" i="1" s="1"/>
  <c r="W20" i="1"/>
  <c r="AA20" i="1" s="1"/>
  <c r="U20" i="1"/>
  <c r="T20" i="1"/>
  <c r="AF20" i="1" s="1"/>
  <c r="S20" i="1"/>
  <c r="Q20" i="1"/>
  <c r="P20" i="1"/>
  <c r="O20" i="1"/>
  <c r="N20" i="1"/>
  <c r="L20" i="1"/>
  <c r="E20" i="1"/>
  <c r="AJ19" i="1"/>
  <c r="AK19" i="1" s="1"/>
  <c r="AI19" i="1"/>
  <c r="AF19" i="1"/>
  <c r="Z19" i="1"/>
  <c r="X19" i="1"/>
  <c r="W19" i="1"/>
  <c r="U19" i="1"/>
  <c r="T19" i="1"/>
  <c r="S19" i="1"/>
  <c r="Q19" i="1"/>
  <c r="P19" i="1"/>
  <c r="O19" i="1"/>
  <c r="Y19" i="1" s="1"/>
  <c r="N19" i="1"/>
  <c r="L19" i="1"/>
  <c r="E19" i="1"/>
  <c r="AK18" i="1"/>
  <c r="AJ18" i="1"/>
  <c r="AI18" i="1"/>
  <c r="AH18" i="1"/>
  <c r="X18" i="1"/>
  <c r="Y18" i="1" s="1"/>
  <c r="W18" i="1"/>
  <c r="AA18" i="1" s="1"/>
  <c r="U18" i="1"/>
  <c r="T18" i="1"/>
  <c r="AF18" i="1" s="1"/>
  <c r="S18" i="1"/>
  <c r="Q18" i="1"/>
  <c r="P18" i="1"/>
  <c r="O18" i="1"/>
  <c r="N18" i="1"/>
  <c r="L18" i="1"/>
  <c r="E18" i="1"/>
  <c r="AJ17" i="1"/>
  <c r="AK17" i="1" s="1"/>
  <c r="AI17" i="1"/>
  <c r="AF17" i="1"/>
  <c r="Z17" i="1"/>
  <c r="X17" i="1"/>
  <c r="W17" i="1"/>
  <c r="AA17" i="1" s="1"/>
  <c r="U17" i="1"/>
  <c r="T17" i="1"/>
  <c r="S17" i="1"/>
  <c r="Q17" i="1"/>
  <c r="P17" i="1"/>
  <c r="O17" i="1"/>
  <c r="Y17" i="1" s="1"/>
  <c r="N17" i="1"/>
  <c r="L17" i="1"/>
  <c r="E17" i="1"/>
  <c r="AK16" i="1"/>
  <c r="AJ16" i="1"/>
  <c r="AI16" i="1"/>
  <c r="AH16" i="1"/>
  <c r="X16" i="1"/>
  <c r="Y16" i="1" s="1"/>
  <c r="W16" i="1"/>
  <c r="AA16" i="1" s="1"/>
  <c r="U16" i="1"/>
  <c r="T16" i="1"/>
  <c r="AF16" i="1" s="1"/>
  <c r="S16" i="1"/>
  <c r="Q16" i="1"/>
  <c r="P16" i="1"/>
  <c r="O16" i="1"/>
  <c r="N16" i="1"/>
  <c r="L16" i="1"/>
  <c r="Z16" i="1" s="1"/>
  <c r="E16" i="1"/>
  <c r="AJ15" i="1"/>
  <c r="AK15" i="1" s="1"/>
  <c r="AI15" i="1"/>
  <c r="AF15" i="1"/>
  <c r="Z15" i="1"/>
  <c r="X15" i="1"/>
  <c r="W15" i="1"/>
  <c r="AA15" i="1" s="1"/>
  <c r="U15" i="1"/>
  <c r="T15" i="1"/>
  <c r="S15" i="1"/>
  <c r="Q15" i="1"/>
  <c r="P15" i="1"/>
  <c r="AH15" i="1" s="1"/>
  <c r="O15" i="1"/>
  <c r="Y15" i="1" s="1"/>
  <c r="N15" i="1"/>
  <c r="L15" i="1"/>
  <c r="E15" i="1"/>
  <c r="AK14" i="1"/>
  <c r="AJ14" i="1"/>
  <c r="AI14" i="1"/>
  <c r="AH14" i="1"/>
  <c r="X14" i="1"/>
  <c r="Y14" i="1" s="1"/>
  <c r="W14" i="1"/>
  <c r="AA14" i="1" s="1"/>
  <c r="U14" i="1"/>
  <c r="T14" i="1"/>
  <c r="AF14" i="1" s="1"/>
  <c r="S14" i="1"/>
  <c r="Q14" i="1"/>
  <c r="P14" i="1"/>
  <c r="O14" i="1"/>
  <c r="N14" i="1"/>
  <c r="L14" i="1"/>
  <c r="Z14" i="1" s="1"/>
  <c r="E14" i="1"/>
  <c r="AJ13" i="1"/>
  <c r="AK13" i="1" s="1"/>
  <c r="AI13" i="1"/>
  <c r="AF13" i="1"/>
  <c r="Z13" i="1"/>
  <c r="X13" i="1"/>
  <c r="W13" i="1"/>
  <c r="U13" i="1"/>
  <c r="T13" i="1"/>
  <c r="S13" i="1"/>
  <c r="Q13" i="1"/>
  <c r="P13" i="1"/>
  <c r="AH13" i="1" s="1"/>
  <c r="O13" i="1"/>
  <c r="Y13" i="1" s="1"/>
  <c r="N13" i="1"/>
  <c r="L13" i="1"/>
  <c r="AK12" i="1"/>
  <c r="AJ12" i="1"/>
  <c r="AI12" i="1"/>
  <c r="AH12" i="1"/>
  <c r="AF12" i="1"/>
  <c r="X12" i="1"/>
  <c r="Y12" i="1" s="1"/>
  <c r="W12" i="1"/>
  <c r="AA12" i="1" s="1"/>
  <c r="U12" i="1"/>
  <c r="T12" i="1"/>
  <c r="S12" i="1"/>
  <c r="Q12" i="1"/>
  <c r="P12" i="1"/>
  <c r="O12" i="1"/>
  <c r="N12" i="1"/>
  <c r="L12" i="1"/>
  <c r="Z12" i="1" s="1"/>
  <c r="E12" i="1"/>
  <c r="AJ11" i="1"/>
  <c r="AK11" i="1" s="1"/>
  <c r="AI11" i="1"/>
  <c r="AD11" i="1"/>
  <c r="Z11" i="1"/>
  <c r="AG11" i="1" s="1"/>
  <c r="X11" i="1"/>
  <c r="W11" i="1"/>
  <c r="AA11" i="1" s="1"/>
  <c r="U11" i="1"/>
  <c r="T11" i="1"/>
  <c r="AF11" i="1" s="1"/>
  <c r="S11" i="1"/>
  <c r="Q11" i="1"/>
  <c r="P11" i="1"/>
  <c r="AH11" i="1" s="1"/>
  <c r="O11" i="1"/>
  <c r="Y11" i="1" s="1"/>
  <c r="N11" i="1"/>
  <c r="L11" i="1"/>
  <c r="E11" i="1"/>
  <c r="AK10" i="1"/>
  <c r="AJ10" i="1"/>
  <c r="AI10" i="1"/>
  <c r="AH10" i="1"/>
  <c r="X10" i="1"/>
  <c r="Y10" i="1" s="1"/>
  <c r="W10" i="1"/>
  <c r="AA10" i="1" s="1"/>
  <c r="U10" i="1"/>
  <c r="T10" i="1"/>
  <c r="AF10" i="1" s="1"/>
  <c r="S10" i="1"/>
  <c r="Q10" i="1"/>
  <c r="P10" i="1"/>
  <c r="O10" i="1"/>
  <c r="N10" i="1"/>
  <c r="L10" i="1"/>
  <c r="Z10" i="1" s="1"/>
  <c r="AK9" i="1"/>
  <c r="AJ9" i="1"/>
  <c r="AI9" i="1"/>
  <c r="AH9" i="1"/>
  <c r="X9" i="1"/>
  <c r="Y9" i="1" s="1"/>
  <c r="W9" i="1"/>
  <c r="AA9" i="1" s="1"/>
  <c r="U9" i="1"/>
  <c r="T9" i="1"/>
  <c r="AF9" i="1" s="1"/>
  <c r="S9" i="1"/>
  <c r="Q9" i="1"/>
  <c r="P9" i="1"/>
  <c r="O9" i="1"/>
  <c r="N9" i="1"/>
  <c r="L9" i="1"/>
  <c r="Z9" i="1" s="1"/>
  <c r="E9" i="1"/>
  <c r="AJ8" i="1"/>
  <c r="AK8" i="1" s="1"/>
  <c r="AI8" i="1"/>
  <c r="AF8" i="1"/>
  <c r="Z8" i="1"/>
  <c r="X8" i="1"/>
  <c r="W8" i="1"/>
  <c r="U8" i="1"/>
  <c r="T8" i="1"/>
  <c r="S8" i="1"/>
  <c r="Q8" i="1"/>
  <c r="P8" i="1"/>
  <c r="AH8" i="1" s="1"/>
  <c r="O8" i="1"/>
  <c r="Y8" i="1" s="1"/>
  <c r="N8" i="1"/>
  <c r="L8" i="1"/>
  <c r="AK7" i="1"/>
  <c r="AJ7" i="1"/>
  <c r="AI7" i="1"/>
  <c r="AH7" i="1"/>
  <c r="AG7" i="1"/>
  <c r="AA7" i="1"/>
  <c r="X7" i="1"/>
  <c r="Y7" i="1" s="1"/>
  <c r="W7" i="1"/>
  <c r="U7" i="1"/>
  <c r="T7" i="1"/>
  <c r="AF7" i="1" s="1"/>
  <c r="S7" i="1"/>
  <c r="Q7" i="1"/>
  <c r="P7" i="1"/>
  <c r="O7" i="1"/>
  <c r="N7" i="1"/>
  <c r="L7" i="1"/>
  <c r="Z7" i="1" s="1"/>
  <c r="AK6" i="1"/>
  <c r="AJ6" i="1"/>
  <c r="AI6" i="1"/>
  <c r="AH6" i="1"/>
  <c r="X6" i="1"/>
  <c r="Y6" i="1" s="1"/>
  <c r="W6" i="1"/>
  <c r="AA6" i="1" s="1"/>
  <c r="U6" i="1"/>
  <c r="T6" i="1"/>
  <c r="AF6" i="1" s="1"/>
  <c r="S6" i="1"/>
  <c r="Q6" i="1"/>
  <c r="P6" i="1"/>
  <c r="O6" i="1"/>
  <c r="N6" i="1"/>
  <c r="L6" i="1"/>
  <c r="E6" i="1"/>
  <c r="AJ5" i="1"/>
  <c r="AK5" i="1" s="1"/>
  <c r="AI5" i="1"/>
  <c r="AF5" i="1"/>
  <c r="X5" i="1"/>
  <c r="W5" i="1"/>
  <c r="AA5" i="1" s="1"/>
  <c r="U5" i="1"/>
  <c r="T5" i="1"/>
  <c r="S5" i="1"/>
  <c r="Q5" i="1"/>
  <c r="P5" i="1"/>
  <c r="O5" i="1"/>
  <c r="Y5" i="1" s="1"/>
  <c r="N5" i="1"/>
  <c r="L5" i="1"/>
  <c r="Z5" i="1" s="1"/>
  <c r="E5" i="1"/>
  <c r="AK4" i="1"/>
  <c r="AJ4" i="1"/>
  <c r="AI4" i="1"/>
  <c r="AH4" i="1"/>
  <c r="X4" i="1"/>
  <c r="W4" i="1"/>
  <c r="AA4" i="1" s="1"/>
  <c r="U4" i="1"/>
  <c r="T4" i="1"/>
  <c r="AF4" i="1" s="1"/>
  <c r="S4" i="1"/>
  <c r="Q4" i="1"/>
  <c r="P4" i="1"/>
  <c r="O4" i="1"/>
  <c r="Y4" i="1" s="1"/>
  <c r="N4" i="1"/>
  <c r="L4" i="1"/>
  <c r="E4" i="1"/>
  <c r="AK3" i="1"/>
  <c r="AJ3" i="1"/>
  <c r="AI3" i="1"/>
  <c r="AF3" i="1"/>
  <c r="X3" i="1"/>
  <c r="W3" i="1"/>
  <c r="AA3" i="1" s="1"/>
  <c r="U3" i="1"/>
  <c r="T3" i="1"/>
  <c r="S3" i="1"/>
  <c r="Q3" i="1"/>
  <c r="P3" i="1"/>
  <c r="AH3" i="1" s="1"/>
  <c r="O3" i="1"/>
  <c r="Y3" i="1" s="1"/>
  <c r="N3" i="1"/>
  <c r="L3" i="1"/>
  <c r="Z3" i="1" s="1"/>
  <c r="AB5" i="1" l="1"/>
  <c r="AD5" i="1"/>
  <c r="AG5" i="1"/>
  <c r="AB3" i="1"/>
  <c r="AD3" i="1"/>
  <c r="AG3" i="1"/>
  <c r="AB8" i="1"/>
  <c r="AG8" i="1"/>
  <c r="AD8" i="1"/>
  <c r="AD10" i="1"/>
  <c r="AB10" i="1"/>
  <c r="AD16" i="1"/>
  <c r="AG16" i="1"/>
  <c r="AD23" i="1"/>
  <c r="AB23" i="1"/>
  <c r="AG9" i="1"/>
  <c r="AD9" i="1"/>
  <c r="AD12" i="1"/>
  <c r="AB12" i="1"/>
  <c r="AG14" i="1"/>
  <c r="AD14" i="1"/>
  <c r="AD22" i="1"/>
  <c r="AG22" i="1"/>
  <c r="AB30" i="1"/>
  <c r="AD30" i="1"/>
  <c r="AG30" i="1"/>
  <c r="Z4" i="1"/>
  <c r="AD7" i="1"/>
  <c r="AB7" i="1"/>
  <c r="AA8" i="1"/>
  <c r="AA13" i="1"/>
  <c r="AB16" i="1"/>
  <c r="AB17" i="1"/>
  <c r="AG17" i="1"/>
  <c r="AD17" i="1"/>
  <c r="AH19" i="1"/>
  <c r="Z20" i="1"/>
  <c r="AA21" i="1"/>
  <c r="AA26" i="1"/>
  <c r="AD27" i="1"/>
  <c r="AB27" i="1"/>
  <c r="AH30" i="1"/>
  <c r="AB13" i="1"/>
  <c r="AG13" i="1"/>
  <c r="AD13" i="1"/>
  <c r="AB21" i="1"/>
  <c r="AD21" i="1"/>
  <c r="AG21" i="1"/>
  <c r="AG12" i="1"/>
  <c r="AB19" i="1"/>
  <c r="AD19" i="1"/>
  <c r="AG19" i="1"/>
  <c r="AD25" i="1"/>
  <c r="AB25" i="1"/>
  <c r="AH5" i="1"/>
  <c r="Z6" i="1"/>
  <c r="AB9" i="1"/>
  <c r="AG10" i="1"/>
  <c r="AB14" i="1"/>
  <c r="AB15" i="1"/>
  <c r="AD15" i="1"/>
  <c r="AG15" i="1"/>
  <c r="AH17" i="1"/>
  <c r="Z18" i="1"/>
  <c r="AA19" i="1"/>
  <c r="AB22" i="1"/>
  <c r="AG23" i="1"/>
  <c r="AA28" i="1"/>
  <c r="AD29" i="1"/>
  <c r="AB29" i="1"/>
  <c r="AA30" i="1"/>
  <c r="AB11" i="1"/>
  <c r="AB24" i="1"/>
  <c r="AB26" i="1"/>
  <c r="AB28" i="1"/>
  <c r="AB31" i="1"/>
  <c r="AG18" i="1" l="1"/>
  <c r="AD18" i="1"/>
  <c r="AB18" i="1"/>
  <c r="AD6" i="1"/>
  <c r="AG6" i="1"/>
  <c r="AB6" i="1"/>
  <c r="AG4" i="1"/>
  <c r="AD4" i="1"/>
  <c r="AB4" i="1"/>
  <c r="AG20" i="1"/>
  <c r="AD20" i="1"/>
  <c r="AB20" i="1"/>
</calcChain>
</file>

<file path=xl/sharedStrings.xml><?xml version="1.0" encoding="utf-8"?>
<sst xmlns="http://schemas.openxmlformats.org/spreadsheetml/2006/main" count="572" uniqueCount="306">
  <si>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</si>
  <si>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</si>
  <si>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</si>
  <si>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</si>
  <si>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</si>
  <si>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</si>
  <si>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</si>
  <si>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</si>
  <si>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</si>
  <si>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</si>
  <si>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</si>
  <si>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</si>
  <si>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</si>
  <si>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</si>
  <si>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</si>
  <si>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</si>
  <si>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</si>
  <si>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</si>
  <si>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</si>
  <si>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</si>
  <si>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</si>
  <si>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</si>
  <si>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</si>
  <si>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</si>
  <si>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</si>
  <si>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</si>
  <si>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</si>
  <si>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</si>
  <si>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</si>
  <si>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</si>
  <si>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</si>
  <si>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</si>
  <si>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</si>
  <si>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</si>
  <si>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</si>
  <si>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</si>
  <si>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</si>
  <si>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</si>
  <si>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</si>
  <si>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</si>
  <si>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</si>
  <si>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</si>
  <si>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</si>
  <si>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</si>
  <si>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</si>
  <si>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</si>
  <si>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</si>
  <si>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</si>
  <si>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</si>
  <si>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</si>
  <si>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</si>
  <si>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</si>
  <si>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</si>
  <si>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</si>
  <si>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</si>
  <si>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</si>
  <si>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</si>
  <si>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</si>
  <si>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</si>
  <si>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</si>
  <si>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</si>
  <si>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</si>
  <si>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</si>
  <si>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</si>
  <si>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</si>
  <si>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</si>
  <si>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</si>
  <si>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</si>
  <si>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</si>
  <si>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</si>
  <si>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</si>
  <si>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</si>
  <si>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</si>
  <si>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</si>
  <si>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</si>
  <si>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</si>
  <si>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</si>
  <si>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</si>
  <si>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</si>
  <si>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</si>
  <si>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</si>
  <si>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</si>
  <si>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</si>
  <si>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</si>
  <si>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</si>
  <si>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</si>
  <si>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</si>
  <si>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</si>
  <si>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</si>
  <si>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</si>
  <si>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</si>
  <si>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</si>
  <si>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</si>
  <si>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</si>
  <si>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</si>
  <si>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</si>
  <si>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</si>
  <si>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</si>
  <si>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</si>
  <si>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</si>
  <si>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</si>
  <si>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</si>
  <si>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</si>
  <si>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</si>
  <si>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</si>
  <si>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</si>
  <si>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</si>
  <si>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</si>
  <si>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</si>
  <si>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</si>
  <si>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</si>
  <si>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</si>
  <si>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</si>
  <si>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</si>
  <si>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</si>
  <si>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</si>
  <si>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</si>
  <si>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</si>
  <si>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</si>
  <si>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</si>
  <si>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</si>
  <si>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</si>
  <si>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</si>
  <si>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</si>
  <si>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</si>
  <si>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</si>
  <si>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</si>
  <si>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</si>
  <si>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</si>
  <si>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</si>
  <si>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</si>
  <si>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BISHOP CREEK DAM</t>
  </si>
  <si>
    <t>METROPOLIS RESERVOIR</t>
  </si>
  <si>
    <t>NV00050</t>
  </si>
  <si>
    <t>ND</t>
  </si>
  <si>
    <t>Surface area from NID</t>
  </si>
  <si>
    <t>JOHN DAY RESERVOIR</t>
  </si>
  <si>
    <t>LAKE PHYLLIS</t>
  </si>
  <si>
    <t>NV00053</t>
  </si>
  <si>
    <t>1.1</t>
  </si>
  <si>
    <t>1625.2</t>
  </si>
  <si>
    <t>Lake Phyllis</t>
  </si>
  <si>
    <t>16040101004090</t>
  </si>
  <si>
    <t>44885</t>
  </si>
  <si>
    <t>16040101</t>
  </si>
  <si>
    <t>0.59</t>
  </si>
  <si>
    <t>16040101011</t>
  </si>
  <si>
    <t>45988</t>
  </si>
  <si>
    <t>WILLOW CREEK DAM</t>
  </si>
  <si>
    <t>NV00054</t>
  </si>
  <si>
    <t>2.343</t>
  </si>
  <si>
    <t>1645.3</t>
  </si>
  <si>
    <t>Willow Creek Reservoir</t>
  </si>
  <si>
    <t>16040106001328</t>
  </si>
  <si>
    <t>45003</t>
  </si>
  <si>
    <t>16040106</t>
  </si>
  <si>
    <t>0.34</t>
  </si>
  <si>
    <t>16040106007</t>
  </si>
  <si>
    <t>46106</t>
  </si>
  <si>
    <t>BIG FIVE DAM</t>
  </si>
  <si>
    <t>NV00060</t>
  </si>
  <si>
    <t>UPPER PITT TAYLOR</t>
  </si>
  <si>
    <t>NV00062</t>
  </si>
  <si>
    <t>8.384</t>
  </si>
  <si>
    <t>1267.4</t>
  </si>
  <si>
    <t>Upper Pitt-Taylor Reservoir</t>
  </si>
  <si>
    <t>16040108002249</t>
  </si>
  <si>
    <t>LOWER PITT TAYLOR</t>
  </si>
  <si>
    <t>NV00063</t>
  </si>
  <si>
    <t>10.367</t>
  </si>
  <si>
    <t>1264</t>
  </si>
  <si>
    <t>Lower Pitt-Taylor Reservoir</t>
  </si>
  <si>
    <t>16040108002252</t>
  </si>
  <si>
    <t>SUNNYSIDE DAM</t>
  </si>
  <si>
    <t>LOWER ADAMS-MCGILL RESERVOIR</t>
  </si>
  <si>
    <t>NV00122</t>
  </si>
  <si>
    <t>2.739</t>
  </si>
  <si>
    <t>1570.3</t>
  </si>
  <si>
    <t>Adams-McGill Reservoir</t>
  </si>
  <si>
    <t>15010011002595</t>
  </si>
  <si>
    <t>MCGILL CONCENTRATOR TAILS</t>
  </si>
  <si>
    <t>NV00132</t>
  </si>
  <si>
    <t>SHECKLER DAM</t>
  </si>
  <si>
    <t>NV00214</t>
  </si>
  <si>
    <t>11.202</t>
  </si>
  <si>
    <t>1216.5</t>
  </si>
  <si>
    <t>Sheckler Reservoir</t>
  </si>
  <si>
    <t>16050203011519</t>
  </si>
  <si>
    <t>SOUTH FORK</t>
  </si>
  <si>
    <t>NV00226</t>
  </si>
  <si>
    <t>1.281</t>
  </si>
  <si>
    <t>South Fork Reservoir</t>
  </si>
  <si>
    <t>16040103002833</t>
  </si>
  <si>
    <t>44933</t>
  </si>
  <si>
    <t>16040103</t>
  </si>
  <si>
    <t>0.62</t>
  </si>
  <si>
    <t>16040103006</t>
  </si>
  <si>
    <t>46036</t>
  </si>
  <si>
    <t>CHIMNEY DAM</t>
  </si>
  <si>
    <t>NV01151</t>
  </si>
  <si>
    <t>8.862</t>
  </si>
  <si>
    <t>1412.1</t>
  </si>
  <si>
    <t>Chimney Reservoir</t>
  </si>
  <si>
    <t>16040109001497</t>
  </si>
  <si>
    <t>45044</t>
  </si>
  <si>
    <t>16040109</t>
  </si>
  <si>
    <t>0.32</t>
  </si>
  <si>
    <t>16040109006</t>
  </si>
  <si>
    <t>46148</t>
  </si>
  <si>
    <t>WILD HORSE DAM</t>
  </si>
  <si>
    <t>NV10119</t>
  </si>
  <si>
    <t>10.882</t>
  </si>
  <si>
    <t>Wild Horse Reservoir</t>
  </si>
  <si>
    <t>17050104002594</t>
  </si>
  <si>
    <t>48870</t>
  </si>
  <si>
    <t>17050104</t>
  </si>
  <si>
    <t>0.43</t>
  </si>
  <si>
    <t>17050104029</t>
  </si>
  <si>
    <t>50006</t>
  </si>
  <si>
    <t>HOOVER</t>
  </si>
  <si>
    <t>NV10122</t>
  </si>
  <si>
    <t>549.044</t>
  </si>
  <si>
    <t>1157</t>
  </si>
  <si>
    <t>Lake Mead</t>
  </si>
  <si>
    <t>15010005001788</t>
  </si>
  <si>
    <t>44454</t>
  </si>
  <si>
    <t>15010005</t>
  </si>
  <si>
    <t>1.76</t>
  </si>
  <si>
    <t>15010005027</t>
  </si>
  <si>
    <t>45548</t>
  </si>
  <si>
    <t>LAHONTAN</t>
  </si>
  <si>
    <t>NV10123</t>
  </si>
  <si>
    <t>40.465</t>
  </si>
  <si>
    <t>1265.3</t>
  </si>
  <si>
    <t>Lahontan Reservoir</t>
  </si>
  <si>
    <t>16050202000379</t>
  </si>
  <si>
    <t>45205</t>
  </si>
  <si>
    <t>16050203</t>
  </si>
  <si>
    <t>1.25</t>
  </si>
  <si>
    <t>16050203003</t>
  </si>
  <si>
    <t>46316</t>
  </si>
  <si>
    <t>RYE PATCH</t>
  </si>
  <si>
    <t>NV10124</t>
  </si>
  <si>
    <t>UPPER PAHRANAGAT</t>
  </si>
  <si>
    <t>NV10125</t>
  </si>
  <si>
    <t>1.889</t>
  </si>
  <si>
    <t>1021.4</t>
  </si>
  <si>
    <t>Upper Pahranagat Lake</t>
  </si>
  <si>
    <t>15010011002586</t>
  </si>
  <si>
    <t>SWAN LAKE DAM</t>
  </si>
  <si>
    <t>NV10130</t>
  </si>
  <si>
    <t>2.032</t>
  </si>
  <si>
    <t>Swan Lake Reservoir</t>
  </si>
  <si>
    <t>17120008002814</t>
  </si>
  <si>
    <t>55342</t>
  </si>
  <si>
    <t>17120008</t>
  </si>
  <si>
    <t>17120008024</t>
  </si>
  <si>
    <t>56582</t>
  </si>
  <si>
    <t>WEBER DAM</t>
  </si>
  <si>
    <t>WEBER RESERVOIR</t>
  </si>
  <si>
    <t>NV10132</t>
  </si>
  <si>
    <t>3.591</t>
  </si>
  <si>
    <t>1284.1</t>
  </si>
  <si>
    <t>Weber Reservoir</t>
  </si>
  <si>
    <t>16050303000525</t>
  </si>
  <si>
    <t>62016</t>
  </si>
  <si>
    <t>16050303</t>
  </si>
  <si>
    <t>16050303001</t>
  </si>
  <si>
    <t>46342</t>
  </si>
  <si>
    <t>STILLWATER POINT DAM</t>
  </si>
  <si>
    <t>NV10133</t>
  </si>
  <si>
    <t>7.492</t>
  </si>
  <si>
    <t>1190.2</t>
  </si>
  <si>
    <t>Stillwater Point Reservoir</t>
  </si>
  <si>
    <t>16050203001928</t>
  </si>
  <si>
    <t>LAKE LAS VEGAS</t>
  </si>
  <si>
    <t>LAKE ADAIR</t>
  </si>
  <si>
    <t>NV10153</t>
  </si>
  <si>
    <t>FISH LAKE DAM</t>
  </si>
  <si>
    <t>NV10224</t>
  </si>
  <si>
    <t>1.314</t>
  </si>
  <si>
    <t>Fish Lake</t>
  </si>
  <si>
    <t>16060010014603</t>
  </si>
  <si>
    <t>T-S RANCH DAM</t>
  </si>
  <si>
    <t>NV10258</t>
  </si>
  <si>
    <t>COPPER CANYON TAILINGS</t>
  </si>
  <si>
    <t>BMG GOLD TAILINGS DAM</t>
  </si>
  <si>
    <t>NV10290</t>
  </si>
  <si>
    <t>COLD SPRINGS</t>
  </si>
  <si>
    <t>NV10333</t>
  </si>
  <si>
    <t>GIROUX TAILINGS IMPOUNDMENT</t>
  </si>
  <si>
    <t>NV10437</t>
  </si>
  <si>
    <t>SAND DUNE EMBANKMENT - CENTER</t>
  </si>
  <si>
    <t>BOULDER VALLEY EMERGENCY STORM POND #2</t>
  </si>
  <si>
    <t>NV10501</t>
  </si>
  <si>
    <t>SAND DUNE EMBANKMENT - SOUTH</t>
  </si>
  <si>
    <t>BOULDER VALLEY EMERGENCY STORM POND #3</t>
  </si>
  <si>
    <t>NV10502</t>
  </si>
  <si>
    <t>RUBY LAKE EAST SUMP CROSS DIKE</t>
  </si>
  <si>
    <t>NV10517</t>
  </si>
  <si>
    <t>4.888</t>
  </si>
  <si>
    <t>Ruby Lake</t>
  </si>
  <si>
    <t>16060007002648</t>
  </si>
  <si>
    <t>BODIE DAM</t>
  </si>
  <si>
    <t>BODIE CREEK RESERVOIR</t>
  </si>
  <si>
    <t>NV10529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</si>
</sst>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1"/>
  <sheetViews>
    <sheetView tabSelected="1" workbookViewId="0">
      <selection activeCell="B6" sqref="B6"/>
    </sheetView>
  </sheetViews>
  <sheetFormatPr defaultRowHeight="15" x14ac:dyDescent="0.25"/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B3" s="2" t="s">
        <v>132</v>
      </c>
      <c r="C3" s="2" t="s">
        <v>133</v>
      </c>
      <c r="F3" s="2">
        <v>72</v>
      </c>
      <c r="G3" s="2">
        <v>80</v>
      </c>
      <c r="H3" s="2">
        <v>3200</v>
      </c>
      <c r="I3" s="2">
        <v>28250</v>
      </c>
      <c r="J3" s="2">
        <v>230</v>
      </c>
      <c r="K3" s="2">
        <v>28250</v>
      </c>
      <c r="L3" s="2">
        <f t="shared" ref="L3:L31" si="0">K3*43559.9</f>
        <v>1230567175</v>
      </c>
      <c r="M3" s="2">
        <v>930</v>
      </c>
      <c r="N3" s="2">
        <f t="shared" ref="N3:N31" si="1">M3*43560</f>
        <v>40510800</v>
      </c>
      <c r="O3" s="2">
        <f t="shared" ref="O3:O31" si="2">M3*0.0015625</f>
        <v>1.453125</v>
      </c>
      <c r="P3" s="2">
        <f t="shared" ref="P3:P31" si="3">M3*4046.86</f>
        <v>3763579.8000000003</v>
      </c>
      <c r="Q3" s="2">
        <f t="shared" ref="Q3:Q31" si="4">M3*0.00404686</f>
        <v>3.7635798</v>
      </c>
      <c r="R3" s="2">
        <v>69</v>
      </c>
      <c r="S3" s="2">
        <f t="shared" ref="S3:S31" si="5">R3*2.58999</f>
        <v>178.70930999999999</v>
      </c>
      <c r="T3" s="2">
        <f t="shared" ref="T3:T31" si="6">R3*640</f>
        <v>44160</v>
      </c>
      <c r="U3" s="2">
        <f t="shared" ref="U3:U31" si="7">R3*27880000</f>
        <v>1923720000</v>
      </c>
      <c r="W3" s="2">
        <f t="shared" ref="W3:W31" si="8">V3*0.0003048</f>
        <v>0</v>
      </c>
      <c r="X3" s="2">
        <f t="shared" ref="X3:X31" si="9">V3*0.000189394</f>
        <v>0</v>
      </c>
      <c r="Y3" s="2">
        <f t="shared" ref="Y3:Y31" si="10">X3/(2*(SQRT(3.1416*O3)))</f>
        <v>0</v>
      </c>
      <c r="Z3" s="2">
        <f t="shared" ref="Z3:Z31" si="11">L3/N3</f>
        <v>30.376274351530949</v>
      </c>
      <c r="AA3" s="2">
        <f t="shared" ref="AA3:AA31" si="12">W3/AK3</f>
        <v>0</v>
      </c>
      <c r="AB3" s="2">
        <f t="shared" ref="AB3:AB31" si="13">3*Z3/AC3</f>
        <v>1.2656780979804561</v>
      </c>
      <c r="AC3" s="2">
        <v>72</v>
      </c>
      <c r="AD3" s="2">
        <f t="shared" ref="AD3:AD31" si="14">Z3/AC3</f>
        <v>0.42189269932681872</v>
      </c>
      <c r="AE3" s="2" t="s">
        <v>134</v>
      </c>
      <c r="AF3" s="2">
        <f t="shared" ref="AF3:AF31" si="15">T3/M3</f>
        <v>47.483870967741936</v>
      </c>
      <c r="AG3" s="2">
        <f t="shared" ref="AG3:AG31" si="16">50*Z3*SQRT(3.1416)*(SQRT(N3))^-1</f>
        <v>0.42295537189860216</v>
      </c>
      <c r="AH3" s="2">
        <f t="shared" ref="AH3:AH31" si="17">P3/AJ3</f>
        <v>13.266036283346798</v>
      </c>
      <c r="AI3" s="2">
        <f t="shared" ref="AI3:AI31" si="18">J3*43559.9</f>
        <v>10018777</v>
      </c>
      <c r="AJ3" s="2">
        <f t="shared" ref="AJ3:AJ31" si="19">J3*1233.48</f>
        <v>283700.40000000002</v>
      </c>
      <c r="AK3" s="2">
        <f t="shared" ref="AK3:AK31" si="20">AJ3/10^6</f>
        <v>0.28370040000000002</v>
      </c>
      <c r="AL3" s="2" t="s">
        <v>134</v>
      </c>
      <c r="AM3" s="2" t="s">
        <v>134</v>
      </c>
      <c r="AN3" s="2" t="s">
        <v>134</v>
      </c>
      <c r="AO3" s="2" t="s">
        <v>134</v>
      </c>
      <c r="AP3" s="2" t="s">
        <v>134</v>
      </c>
      <c r="AQ3" s="2" t="s">
        <v>134</v>
      </c>
      <c r="AR3" s="2" t="s">
        <v>134</v>
      </c>
      <c r="AS3" s="2">
        <v>0</v>
      </c>
      <c r="AT3" s="2" t="s">
        <v>134</v>
      </c>
      <c r="AU3" s="2" t="s">
        <v>134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 t="s">
        <v>135</v>
      </c>
    </row>
    <row r="4" spans="1:99" s="2" customFormat="1" x14ac:dyDescent="0.25">
      <c r="A4" s="2" t="s">
        <v>136</v>
      </c>
      <c r="B4" s="2" t="s">
        <v>137</v>
      </c>
      <c r="C4" s="2" t="s">
        <v>138</v>
      </c>
      <c r="D4" s="2">
        <v>1965</v>
      </c>
      <c r="E4" s="2">
        <f>2015-D4</f>
        <v>50</v>
      </c>
      <c r="F4" s="2">
        <v>20</v>
      </c>
      <c r="G4" s="2">
        <v>28</v>
      </c>
      <c r="H4" s="2">
        <v>2140</v>
      </c>
      <c r="I4" s="2">
        <v>1962</v>
      </c>
      <c r="J4" s="2">
        <v>561</v>
      </c>
      <c r="K4" s="2">
        <v>1962</v>
      </c>
      <c r="L4" s="2">
        <f t="shared" si="0"/>
        <v>85464523.799999997</v>
      </c>
      <c r="M4" s="2">
        <v>340</v>
      </c>
      <c r="N4" s="2">
        <f t="shared" si="1"/>
        <v>14810400</v>
      </c>
      <c r="O4" s="2">
        <f t="shared" si="2"/>
        <v>0.53125</v>
      </c>
      <c r="P4" s="2">
        <f t="shared" si="3"/>
        <v>1375932.4000000001</v>
      </c>
      <c r="Q4" s="2">
        <f t="shared" si="4"/>
        <v>1.3759324000000002</v>
      </c>
      <c r="R4" s="2">
        <v>28</v>
      </c>
      <c r="S4" s="2">
        <f t="shared" si="5"/>
        <v>72.519719999999992</v>
      </c>
      <c r="T4" s="2">
        <f t="shared" si="6"/>
        <v>17920</v>
      </c>
      <c r="U4" s="2">
        <f t="shared" si="7"/>
        <v>780640000</v>
      </c>
      <c r="V4" s="2">
        <v>25470.082804999998</v>
      </c>
      <c r="W4" s="2">
        <f t="shared" si="8"/>
        <v>7.7632812389639989</v>
      </c>
      <c r="X4" s="2">
        <f t="shared" si="9"/>
        <v>4.8238808627701699</v>
      </c>
      <c r="Y4" s="2">
        <f t="shared" si="10"/>
        <v>1.86698858231978</v>
      </c>
      <c r="Z4" s="2">
        <f t="shared" si="11"/>
        <v>5.7705749878463779</v>
      </c>
      <c r="AA4" s="2">
        <f t="shared" si="12"/>
        <v>11.218901788878176</v>
      </c>
      <c r="AB4" s="2">
        <f t="shared" si="13"/>
        <v>0.86558624817695673</v>
      </c>
      <c r="AC4" s="2">
        <v>20</v>
      </c>
      <c r="AD4" s="2">
        <f t="shared" si="14"/>
        <v>0.28852874939231887</v>
      </c>
      <c r="AE4" s="2">
        <v>31.244700000000002</v>
      </c>
      <c r="AF4" s="2">
        <f t="shared" si="15"/>
        <v>52.705882352941174</v>
      </c>
      <c r="AG4" s="2">
        <f t="shared" si="16"/>
        <v>0.13288658579510906</v>
      </c>
      <c r="AH4" s="2">
        <f t="shared" si="17"/>
        <v>1.9883925351383276</v>
      </c>
      <c r="AI4" s="2">
        <f t="shared" si="18"/>
        <v>24437103.900000002</v>
      </c>
      <c r="AJ4" s="2">
        <f t="shared" si="19"/>
        <v>691982.28</v>
      </c>
      <c r="AK4" s="2">
        <f t="shared" si="20"/>
        <v>0.69198228000000006</v>
      </c>
      <c r="AL4" s="2" t="s">
        <v>139</v>
      </c>
      <c r="AM4" s="2" t="s">
        <v>140</v>
      </c>
      <c r="AN4" s="2" t="s">
        <v>141</v>
      </c>
      <c r="AO4" s="2" t="s">
        <v>142</v>
      </c>
      <c r="AP4" s="2" t="s">
        <v>143</v>
      </c>
      <c r="AQ4" s="2" t="s">
        <v>144</v>
      </c>
      <c r="AR4" s="2" t="s">
        <v>145</v>
      </c>
      <c r="AS4" s="2">
        <v>1</v>
      </c>
      <c r="AT4" s="2" t="s">
        <v>146</v>
      </c>
      <c r="AU4" s="2" t="s">
        <v>147</v>
      </c>
      <c r="AV4" s="2">
        <v>3</v>
      </c>
      <c r="AW4" s="5">
        <v>100</v>
      </c>
      <c r="AX4" s="2">
        <v>0</v>
      </c>
      <c r="AY4" s="2">
        <v>0</v>
      </c>
      <c r="AZ4" s="5">
        <v>0.9</v>
      </c>
      <c r="BA4" s="5">
        <v>3.4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5">
        <v>21.9</v>
      </c>
      <c r="BH4" s="2">
        <v>0</v>
      </c>
      <c r="BI4" s="5">
        <v>52.9</v>
      </c>
      <c r="BJ4" s="5">
        <v>5.3</v>
      </c>
      <c r="BK4" s="5">
        <v>12.8</v>
      </c>
      <c r="BL4" s="2">
        <v>0</v>
      </c>
      <c r="BM4" s="2">
        <v>0</v>
      </c>
      <c r="BN4" s="5">
        <v>2.8</v>
      </c>
      <c r="BO4" s="5">
        <v>265</v>
      </c>
      <c r="BP4" s="5">
        <v>362</v>
      </c>
      <c r="BQ4" s="5">
        <v>1</v>
      </c>
      <c r="BR4" s="5">
        <v>1</v>
      </c>
      <c r="BS4" s="5">
        <v>0.02</v>
      </c>
      <c r="BT4" s="5">
        <v>0.03</v>
      </c>
      <c r="BU4" s="5">
        <v>619</v>
      </c>
      <c r="BV4" s="5">
        <v>2</v>
      </c>
      <c r="BW4" s="5">
        <v>0.06</v>
      </c>
      <c r="BX4" s="5">
        <v>25392</v>
      </c>
      <c r="BY4" s="5">
        <v>6468</v>
      </c>
      <c r="BZ4" s="5">
        <v>71</v>
      </c>
      <c r="CA4" s="5">
        <v>18</v>
      </c>
      <c r="CB4" s="5">
        <v>0.91</v>
      </c>
      <c r="CC4" s="5">
        <v>0.25</v>
      </c>
      <c r="CD4" s="5">
        <v>7</v>
      </c>
      <c r="CE4" s="5">
        <v>3</v>
      </c>
      <c r="CF4" s="5">
        <v>4</v>
      </c>
      <c r="CG4" s="5">
        <v>8</v>
      </c>
      <c r="CH4" s="5">
        <v>14</v>
      </c>
      <c r="CI4" s="5">
        <v>17</v>
      </c>
      <c r="CJ4" s="5">
        <v>15</v>
      </c>
      <c r="CK4" s="5">
        <v>8</v>
      </c>
      <c r="CL4" s="2">
        <v>0</v>
      </c>
      <c r="CM4" s="5">
        <v>39</v>
      </c>
      <c r="CN4" s="5">
        <v>48</v>
      </c>
      <c r="CO4" s="5">
        <v>2</v>
      </c>
      <c r="CP4" s="5">
        <v>8</v>
      </c>
      <c r="CQ4" s="5">
        <v>8</v>
      </c>
      <c r="CR4" s="5">
        <v>18</v>
      </c>
      <c r="CS4" s="2">
        <v>0</v>
      </c>
      <c r="CT4" s="2">
        <v>0</v>
      </c>
      <c r="CU4" s="2" t="s">
        <v>135</v>
      </c>
    </row>
    <row r="5" spans="1:99" s="2" customFormat="1" x14ac:dyDescent="0.25">
      <c r="A5" s="2" t="s">
        <v>148</v>
      </c>
      <c r="C5" s="2" t="s">
        <v>149</v>
      </c>
      <c r="D5" s="2">
        <v>1886</v>
      </c>
      <c r="E5" s="2">
        <f>2015-D5</f>
        <v>129</v>
      </c>
      <c r="F5" s="2">
        <v>46</v>
      </c>
      <c r="G5" s="2">
        <v>58</v>
      </c>
      <c r="H5" s="2">
        <v>3520</v>
      </c>
      <c r="I5" s="2">
        <v>8000</v>
      </c>
      <c r="J5" s="2">
        <v>5000</v>
      </c>
      <c r="K5" s="2">
        <v>8000</v>
      </c>
      <c r="L5" s="2">
        <f t="shared" si="0"/>
        <v>348479200</v>
      </c>
      <c r="M5" s="2">
        <v>480</v>
      </c>
      <c r="N5" s="2">
        <f t="shared" si="1"/>
        <v>20908800</v>
      </c>
      <c r="O5" s="2">
        <f t="shared" si="2"/>
        <v>0.75</v>
      </c>
      <c r="P5" s="2">
        <f t="shared" si="3"/>
        <v>1942492.8</v>
      </c>
      <c r="Q5" s="2">
        <f t="shared" si="4"/>
        <v>1.9424928000000001</v>
      </c>
      <c r="R5" s="2">
        <v>113</v>
      </c>
      <c r="S5" s="2">
        <f t="shared" si="5"/>
        <v>292.66886999999997</v>
      </c>
      <c r="T5" s="2">
        <f t="shared" si="6"/>
        <v>72320</v>
      </c>
      <c r="U5" s="2">
        <f t="shared" si="7"/>
        <v>3150440000</v>
      </c>
      <c r="V5" s="2">
        <v>40568.450499999999</v>
      </c>
      <c r="W5" s="2">
        <f t="shared" si="8"/>
        <v>12.365263712399999</v>
      </c>
      <c r="X5" s="2">
        <f t="shared" si="9"/>
        <v>7.6834211139970003</v>
      </c>
      <c r="Y5" s="2">
        <f t="shared" si="10"/>
        <v>2.5027563112731479</v>
      </c>
      <c r="Z5" s="2">
        <f t="shared" si="11"/>
        <v>16.66662840526477</v>
      </c>
      <c r="AA5" s="2">
        <f t="shared" si="12"/>
        <v>2.0049394740733533</v>
      </c>
      <c r="AB5" s="2">
        <f t="shared" si="13"/>
        <v>1.086954026430311</v>
      </c>
      <c r="AC5" s="2">
        <v>46</v>
      </c>
      <c r="AD5" s="2">
        <f t="shared" si="14"/>
        <v>0.36231800881010373</v>
      </c>
      <c r="AE5" s="2">
        <v>7.1866000000000003</v>
      </c>
      <c r="AF5" s="2">
        <f t="shared" si="15"/>
        <v>150.66666666666666</v>
      </c>
      <c r="AG5" s="2">
        <f t="shared" si="16"/>
        <v>0.32301943030292585</v>
      </c>
      <c r="AH5" s="2">
        <f t="shared" si="17"/>
        <v>0.31496137756591108</v>
      </c>
      <c r="AI5" s="2">
        <f t="shared" si="18"/>
        <v>217799500</v>
      </c>
      <c r="AJ5" s="2">
        <f t="shared" si="19"/>
        <v>6167400</v>
      </c>
      <c r="AK5" s="2">
        <f t="shared" si="20"/>
        <v>6.1673999999999998</v>
      </c>
      <c r="AL5" s="2" t="s">
        <v>150</v>
      </c>
      <c r="AM5" s="2" t="s">
        <v>151</v>
      </c>
      <c r="AN5" s="2" t="s">
        <v>152</v>
      </c>
      <c r="AO5" s="2" t="s">
        <v>153</v>
      </c>
      <c r="AP5" s="2" t="s">
        <v>154</v>
      </c>
      <c r="AQ5" s="2" t="s">
        <v>155</v>
      </c>
      <c r="AR5" s="2" t="s">
        <v>156</v>
      </c>
      <c r="AS5" s="2">
        <v>1</v>
      </c>
      <c r="AT5" s="2" t="s">
        <v>157</v>
      </c>
      <c r="AU5" s="2" t="s">
        <v>158</v>
      </c>
      <c r="AV5" s="2">
        <v>3</v>
      </c>
      <c r="AW5" s="5">
        <v>65</v>
      </c>
      <c r="AX5" s="5">
        <v>35</v>
      </c>
      <c r="AY5" s="2">
        <v>0</v>
      </c>
      <c r="AZ5" s="5">
        <v>0.3</v>
      </c>
      <c r="BA5" s="5">
        <v>0.4</v>
      </c>
      <c r="BB5" s="2">
        <v>0</v>
      </c>
      <c r="BC5" s="2">
        <v>0</v>
      </c>
      <c r="BD5" s="2">
        <v>0</v>
      </c>
      <c r="BE5" s="2">
        <v>0</v>
      </c>
      <c r="BF5" s="5">
        <v>0.6</v>
      </c>
      <c r="BG5" s="2">
        <v>0</v>
      </c>
      <c r="BH5" s="2">
        <v>0</v>
      </c>
      <c r="BI5" s="5">
        <v>88</v>
      </c>
      <c r="BJ5" s="5">
        <v>9.9</v>
      </c>
      <c r="BK5" s="5">
        <v>0.7</v>
      </c>
      <c r="BL5" s="2">
        <v>0</v>
      </c>
      <c r="BM5" s="2">
        <v>0</v>
      </c>
      <c r="BN5" s="2">
        <v>0</v>
      </c>
      <c r="BO5" s="5">
        <v>286</v>
      </c>
      <c r="BP5" s="5">
        <v>422</v>
      </c>
      <c r="BQ5" s="5">
        <v>1</v>
      </c>
      <c r="BR5" s="5">
        <v>1</v>
      </c>
      <c r="BS5" s="5">
        <v>0.02</v>
      </c>
      <c r="BT5" s="5">
        <v>0.03</v>
      </c>
      <c r="BU5" s="5">
        <v>545</v>
      </c>
      <c r="BV5" s="5">
        <v>1</v>
      </c>
      <c r="BW5" s="5">
        <v>0.04</v>
      </c>
      <c r="BX5" s="5">
        <v>6193</v>
      </c>
      <c r="BY5" s="5">
        <v>387</v>
      </c>
      <c r="BZ5" s="5">
        <v>15</v>
      </c>
      <c r="CA5" s="5">
        <v>1</v>
      </c>
      <c r="CB5" s="5">
        <v>0.96</v>
      </c>
      <c r="CC5" s="5">
        <v>7.0000000000000007E-2</v>
      </c>
      <c r="CD5" s="2">
        <v>0</v>
      </c>
      <c r="CE5" s="2">
        <v>0</v>
      </c>
      <c r="CF5" s="2">
        <v>0</v>
      </c>
      <c r="CG5" s="2">
        <v>0</v>
      </c>
      <c r="CH5" s="5">
        <v>15</v>
      </c>
      <c r="CI5" s="5">
        <v>1</v>
      </c>
      <c r="CJ5" s="2">
        <v>0</v>
      </c>
      <c r="CK5" s="2">
        <v>0</v>
      </c>
      <c r="CL5" s="2">
        <v>0</v>
      </c>
      <c r="CM5" s="5">
        <v>79</v>
      </c>
      <c r="CN5" s="5">
        <v>83</v>
      </c>
      <c r="CO5" s="5">
        <v>5</v>
      </c>
      <c r="CP5" s="5">
        <v>15</v>
      </c>
      <c r="CQ5" s="5">
        <v>1</v>
      </c>
      <c r="CR5" s="5">
        <v>1</v>
      </c>
      <c r="CS5" s="2">
        <v>0</v>
      </c>
      <c r="CT5" s="2">
        <v>0</v>
      </c>
      <c r="CU5" s="2" t="s">
        <v>135</v>
      </c>
    </row>
    <row r="6" spans="1:99" s="2" customFormat="1" x14ac:dyDescent="0.25">
      <c r="A6" s="2" t="s">
        <v>159</v>
      </c>
      <c r="C6" s="2" t="s">
        <v>160</v>
      </c>
      <c r="D6" s="2">
        <v>1915</v>
      </c>
      <c r="E6" s="2">
        <f>2015-D6</f>
        <v>100</v>
      </c>
      <c r="F6" s="2">
        <v>6</v>
      </c>
      <c r="G6" s="2">
        <v>10</v>
      </c>
      <c r="H6" s="2">
        <v>1050</v>
      </c>
      <c r="I6" s="2">
        <v>1720</v>
      </c>
      <c r="J6" s="2">
        <v>130</v>
      </c>
      <c r="K6" s="2">
        <v>1720</v>
      </c>
      <c r="L6" s="2">
        <f t="shared" si="0"/>
        <v>74923028</v>
      </c>
      <c r="M6" s="2">
        <v>787</v>
      </c>
      <c r="N6" s="2">
        <f t="shared" si="1"/>
        <v>34281720</v>
      </c>
      <c r="O6" s="2">
        <f t="shared" si="2"/>
        <v>1.2296875</v>
      </c>
      <c r="P6" s="2">
        <f t="shared" si="3"/>
        <v>3184878.8200000003</v>
      </c>
      <c r="Q6" s="2">
        <f t="shared" si="4"/>
        <v>3.1848788200000002</v>
      </c>
      <c r="R6" s="2">
        <v>999</v>
      </c>
      <c r="S6" s="2">
        <f t="shared" si="5"/>
        <v>2587.4000099999998</v>
      </c>
      <c r="T6" s="2">
        <f t="shared" si="6"/>
        <v>639360</v>
      </c>
      <c r="U6" s="2">
        <f t="shared" si="7"/>
        <v>27852120000</v>
      </c>
      <c r="W6" s="2">
        <f t="shared" si="8"/>
        <v>0</v>
      </c>
      <c r="X6" s="2">
        <f t="shared" si="9"/>
        <v>0</v>
      </c>
      <c r="Y6" s="2">
        <f t="shared" si="10"/>
        <v>0</v>
      </c>
      <c r="Z6" s="2">
        <f t="shared" si="11"/>
        <v>2.1855095952011743</v>
      </c>
      <c r="AA6" s="2">
        <f t="shared" si="12"/>
        <v>0</v>
      </c>
      <c r="AB6" s="2">
        <f t="shared" si="13"/>
        <v>1.0927547976005871</v>
      </c>
      <c r="AC6" s="2">
        <v>6</v>
      </c>
      <c r="AD6" s="2">
        <f t="shared" si="14"/>
        <v>0.36425159920019573</v>
      </c>
      <c r="AE6" s="2" t="s">
        <v>134</v>
      </c>
      <c r="AF6" s="2">
        <f t="shared" si="15"/>
        <v>812.40152477763661</v>
      </c>
      <c r="AG6" s="2">
        <f t="shared" si="16"/>
        <v>3.3080103850417431E-2</v>
      </c>
      <c r="AH6" s="2">
        <f t="shared" si="17"/>
        <v>19.861747126952888</v>
      </c>
      <c r="AI6" s="2">
        <f t="shared" si="18"/>
        <v>5662787</v>
      </c>
      <c r="AJ6" s="2">
        <f t="shared" si="19"/>
        <v>160352.4</v>
      </c>
      <c r="AK6" s="2">
        <f t="shared" si="20"/>
        <v>0.16035240000000001</v>
      </c>
      <c r="AL6" s="2" t="s">
        <v>134</v>
      </c>
      <c r="AM6" s="2" t="s">
        <v>134</v>
      </c>
      <c r="AN6" s="2" t="s">
        <v>134</v>
      </c>
      <c r="AO6" s="2" t="s">
        <v>134</v>
      </c>
      <c r="AP6" s="2" t="s">
        <v>134</v>
      </c>
      <c r="AQ6" s="2" t="s">
        <v>134</v>
      </c>
      <c r="AR6" s="2" t="s">
        <v>134</v>
      </c>
      <c r="AS6" s="2">
        <v>0</v>
      </c>
      <c r="AT6" s="2" t="s">
        <v>134</v>
      </c>
      <c r="AU6" s="2" t="s">
        <v>134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 t="s">
        <v>135</v>
      </c>
    </row>
    <row r="7" spans="1:99" s="2" customFormat="1" x14ac:dyDescent="0.25">
      <c r="A7" s="2" t="s">
        <v>161</v>
      </c>
      <c r="C7" s="2" t="s">
        <v>162</v>
      </c>
      <c r="F7" s="2">
        <v>12</v>
      </c>
      <c r="G7" s="2">
        <v>18</v>
      </c>
      <c r="H7" s="2">
        <v>500</v>
      </c>
      <c r="I7" s="2">
        <v>24000</v>
      </c>
      <c r="J7" s="2">
        <v>20000</v>
      </c>
      <c r="K7" s="2">
        <v>24000</v>
      </c>
      <c r="L7" s="2">
        <f t="shared" si="0"/>
        <v>1045437600</v>
      </c>
      <c r="M7" s="2">
        <v>700</v>
      </c>
      <c r="N7" s="2">
        <f t="shared" si="1"/>
        <v>30492000</v>
      </c>
      <c r="O7" s="2">
        <f t="shared" si="2"/>
        <v>1.09375</v>
      </c>
      <c r="P7" s="2">
        <f t="shared" si="3"/>
        <v>2832802</v>
      </c>
      <c r="Q7" s="2">
        <f t="shared" si="4"/>
        <v>2.832802</v>
      </c>
      <c r="R7" s="2">
        <v>6</v>
      </c>
      <c r="S7" s="2">
        <f t="shared" si="5"/>
        <v>15.539939999999998</v>
      </c>
      <c r="T7" s="2">
        <f t="shared" si="6"/>
        <v>3840</v>
      </c>
      <c r="U7" s="2">
        <f t="shared" si="7"/>
        <v>167280000</v>
      </c>
      <c r="V7" s="2">
        <v>88587.018891999993</v>
      </c>
      <c r="W7" s="2">
        <f t="shared" si="8"/>
        <v>27.001323358281596</v>
      </c>
      <c r="X7" s="2">
        <f t="shared" si="9"/>
        <v>16.777849856031448</v>
      </c>
      <c r="Y7" s="2">
        <f t="shared" si="10"/>
        <v>4.525554827640863</v>
      </c>
      <c r="Z7" s="2">
        <f t="shared" si="11"/>
        <v>34.285635576544671</v>
      </c>
      <c r="AA7" s="2">
        <f t="shared" si="12"/>
        <v>1.0945180853472127</v>
      </c>
      <c r="AB7" s="2">
        <f t="shared" si="13"/>
        <v>8.5714088941361677</v>
      </c>
      <c r="AC7" s="2">
        <v>12</v>
      </c>
      <c r="AD7" s="2">
        <f t="shared" si="14"/>
        <v>2.8571362980453894</v>
      </c>
      <c r="AE7" s="2" t="s">
        <v>134</v>
      </c>
      <c r="AF7" s="2">
        <f t="shared" si="15"/>
        <v>5.4857142857142858</v>
      </c>
      <c r="AG7" s="2">
        <f t="shared" si="16"/>
        <v>0.55025588699079342</v>
      </c>
      <c r="AH7" s="2">
        <f t="shared" si="17"/>
        <v>0.11482966890423842</v>
      </c>
      <c r="AI7" s="2">
        <f t="shared" si="18"/>
        <v>871198000</v>
      </c>
      <c r="AJ7" s="2">
        <f t="shared" si="19"/>
        <v>24669600</v>
      </c>
      <c r="AK7" s="2">
        <f t="shared" si="20"/>
        <v>24.669599999999999</v>
      </c>
      <c r="AL7" s="2" t="s">
        <v>163</v>
      </c>
      <c r="AM7" s="2" t="s">
        <v>164</v>
      </c>
      <c r="AN7" s="2" t="s">
        <v>165</v>
      </c>
      <c r="AO7" s="2" t="s">
        <v>166</v>
      </c>
      <c r="AP7" s="2" t="s">
        <v>134</v>
      </c>
      <c r="AQ7" s="2" t="s">
        <v>134</v>
      </c>
      <c r="AR7" s="2" t="s">
        <v>134</v>
      </c>
      <c r="AS7" s="2">
        <v>0</v>
      </c>
      <c r="AT7" s="2" t="s">
        <v>134</v>
      </c>
      <c r="AU7" s="2" t="s">
        <v>134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 t="s">
        <v>135</v>
      </c>
    </row>
    <row r="8" spans="1:99" s="2" customFormat="1" x14ac:dyDescent="0.25">
      <c r="A8" s="2" t="s">
        <v>167</v>
      </c>
      <c r="C8" s="2" t="s">
        <v>168</v>
      </c>
      <c r="F8" s="2">
        <v>13</v>
      </c>
      <c r="G8" s="2">
        <v>15</v>
      </c>
      <c r="H8" s="2">
        <v>600</v>
      </c>
      <c r="I8" s="2">
        <v>20200</v>
      </c>
      <c r="J8" s="2">
        <v>20000</v>
      </c>
      <c r="K8" s="2">
        <v>20200</v>
      </c>
      <c r="L8" s="2">
        <f t="shared" si="0"/>
        <v>879909980</v>
      </c>
      <c r="M8" s="2">
        <v>700</v>
      </c>
      <c r="N8" s="2">
        <f t="shared" si="1"/>
        <v>30492000</v>
      </c>
      <c r="O8" s="2">
        <f t="shared" si="2"/>
        <v>1.09375</v>
      </c>
      <c r="P8" s="2">
        <f t="shared" si="3"/>
        <v>2832802</v>
      </c>
      <c r="Q8" s="2">
        <f t="shared" si="4"/>
        <v>2.832802</v>
      </c>
      <c r="R8" s="2">
        <v>3</v>
      </c>
      <c r="S8" s="2">
        <f t="shared" si="5"/>
        <v>7.7699699999999989</v>
      </c>
      <c r="T8" s="2">
        <f t="shared" si="6"/>
        <v>1920</v>
      </c>
      <c r="U8" s="2">
        <f t="shared" si="7"/>
        <v>83640000</v>
      </c>
      <c r="V8" s="2">
        <v>147086.13599000001</v>
      </c>
      <c r="W8" s="2">
        <f t="shared" si="8"/>
        <v>44.831854249751999</v>
      </c>
      <c r="X8" s="2">
        <f t="shared" si="9"/>
        <v>27.857231639690063</v>
      </c>
      <c r="Y8" s="2">
        <f t="shared" si="10"/>
        <v>7.5140396542759982</v>
      </c>
      <c r="Z8" s="2">
        <f t="shared" si="11"/>
        <v>28.857076610258428</v>
      </c>
      <c r="AA8" s="2">
        <f t="shared" si="12"/>
        <v>1.8172914943798035</v>
      </c>
      <c r="AB8" s="2">
        <f t="shared" si="13"/>
        <v>6.6593253715980989</v>
      </c>
      <c r="AC8" s="2">
        <v>13</v>
      </c>
      <c r="AD8" s="2">
        <f t="shared" si="14"/>
        <v>2.2197751238660328</v>
      </c>
      <c r="AE8" s="2" t="s">
        <v>134</v>
      </c>
      <c r="AF8" s="2">
        <f t="shared" si="15"/>
        <v>2.7428571428571429</v>
      </c>
      <c r="AG8" s="2">
        <f t="shared" si="16"/>
        <v>0.46313203821725107</v>
      </c>
      <c r="AH8" s="2">
        <f t="shared" si="17"/>
        <v>0.11482966890423842</v>
      </c>
      <c r="AI8" s="2">
        <f t="shared" si="18"/>
        <v>871198000</v>
      </c>
      <c r="AJ8" s="2">
        <f t="shared" si="19"/>
        <v>24669600</v>
      </c>
      <c r="AK8" s="2">
        <f t="shared" si="20"/>
        <v>24.669599999999999</v>
      </c>
      <c r="AL8" s="2" t="s">
        <v>169</v>
      </c>
      <c r="AM8" s="2" t="s">
        <v>170</v>
      </c>
      <c r="AN8" s="2" t="s">
        <v>171</v>
      </c>
      <c r="AO8" s="2" t="s">
        <v>172</v>
      </c>
      <c r="AP8" s="2" t="s">
        <v>134</v>
      </c>
      <c r="AQ8" s="2" t="s">
        <v>134</v>
      </c>
      <c r="AR8" s="2" t="s">
        <v>134</v>
      </c>
      <c r="AS8" s="2">
        <v>0</v>
      </c>
      <c r="AT8" s="2" t="s">
        <v>134</v>
      </c>
      <c r="AU8" s="2" t="s">
        <v>134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 t="s">
        <v>135</v>
      </c>
    </row>
    <row r="9" spans="1:99" s="2" customFormat="1" x14ac:dyDescent="0.25">
      <c r="A9" s="2" t="s">
        <v>173</v>
      </c>
      <c r="B9" s="2" t="s">
        <v>174</v>
      </c>
      <c r="C9" s="2" t="s">
        <v>175</v>
      </c>
      <c r="D9" s="2">
        <v>1915</v>
      </c>
      <c r="E9" s="2">
        <f>2015-D9</f>
        <v>100</v>
      </c>
      <c r="F9" s="2">
        <v>7</v>
      </c>
      <c r="G9" s="2">
        <v>11</v>
      </c>
      <c r="H9" s="2">
        <v>6000</v>
      </c>
      <c r="I9" s="2">
        <v>4040</v>
      </c>
      <c r="J9" s="2">
        <v>3300</v>
      </c>
      <c r="K9" s="2">
        <v>4040</v>
      </c>
      <c r="L9" s="2">
        <f t="shared" si="0"/>
        <v>175981996</v>
      </c>
      <c r="M9" s="2">
        <v>882.1</v>
      </c>
      <c r="N9" s="2">
        <f t="shared" si="1"/>
        <v>38424276</v>
      </c>
      <c r="O9" s="2">
        <f t="shared" si="2"/>
        <v>1.3782812500000001</v>
      </c>
      <c r="P9" s="2">
        <f t="shared" si="3"/>
        <v>3569735.2060000002</v>
      </c>
      <c r="Q9" s="2">
        <f t="shared" si="4"/>
        <v>3.5697352060000003</v>
      </c>
      <c r="R9" s="2">
        <v>840</v>
      </c>
      <c r="S9" s="2">
        <f t="shared" si="5"/>
        <v>2175.5915999999997</v>
      </c>
      <c r="T9" s="2">
        <f t="shared" si="6"/>
        <v>537600</v>
      </c>
      <c r="U9" s="2">
        <f t="shared" si="7"/>
        <v>23419200000</v>
      </c>
      <c r="V9" s="2">
        <v>73922.262631999998</v>
      </c>
      <c r="W9" s="2">
        <f t="shared" si="8"/>
        <v>22.531505650233598</v>
      </c>
      <c r="X9" s="2">
        <f t="shared" si="9"/>
        <v>14.000433008925008</v>
      </c>
      <c r="Y9" s="2">
        <f t="shared" si="10"/>
        <v>3.364086111357568</v>
      </c>
      <c r="Z9" s="2">
        <f t="shared" si="11"/>
        <v>4.5799690799639272</v>
      </c>
      <c r="AA9" s="2">
        <f t="shared" si="12"/>
        <v>5.5353382178221544</v>
      </c>
      <c r="AB9" s="2">
        <f t="shared" si="13"/>
        <v>1.9628438914131117</v>
      </c>
      <c r="AC9" s="2">
        <v>7</v>
      </c>
      <c r="AD9" s="2">
        <f t="shared" si="14"/>
        <v>0.65428129713770389</v>
      </c>
      <c r="AE9" s="2" t="s">
        <v>134</v>
      </c>
      <c r="AF9" s="2">
        <f t="shared" si="15"/>
        <v>609.45471035030039</v>
      </c>
      <c r="AG9" s="2">
        <f t="shared" si="16"/>
        <v>6.5479468854330647E-2</v>
      </c>
      <c r="AH9" s="2">
        <f t="shared" si="17"/>
        <v>0.87698052762275946</v>
      </c>
      <c r="AI9" s="2">
        <f t="shared" si="18"/>
        <v>143747670</v>
      </c>
      <c r="AJ9" s="2">
        <f t="shared" si="19"/>
        <v>4070484</v>
      </c>
      <c r="AK9" s="2">
        <f t="shared" si="20"/>
        <v>4.0704840000000004</v>
      </c>
      <c r="AL9" s="2" t="s">
        <v>176</v>
      </c>
      <c r="AM9" s="2" t="s">
        <v>177</v>
      </c>
      <c r="AN9" s="2" t="s">
        <v>178</v>
      </c>
      <c r="AO9" s="2" t="s">
        <v>179</v>
      </c>
      <c r="AP9" s="2" t="s">
        <v>134</v>
      </c>
      <c r="AQ9" s="2" t="s">
        <v>134</v>
      </c>
      <c r="AR9" s="2" t="s">
        <v>134</v>
      </c>
      <c r="AS9" s="2">
        <v>0</v>
      </c>
      <c r="AT9" s="2" t="s">
        <v>134</v>
      </c>
      <c r="AU9" s="2" t="s">
        <v>134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 t="s">
        <v>135</v>
      </c>
    </row>
    <row r="10" spans="1:99" s="2" customFormat="1" x14ac:dyDescent="0.25">
      <c r="A10" s="2" t="s">
        <v>180</v>
      </c>
      <c r="C10" s="2" t="s">
        <v>181</v>
      </c>
      <c r="F10" s="2">
        <v>33</v>
      </c>
      <c r="G10" s="2">
        <v>42</v>
      </c>
      <c r="H10" s="2">
        <v>425</v>
      </c>
      <c r="I10" s="2">
        <v>100</v>
      </c>
      <c r="J10" s="2">
        <v>0</v>
      </c>
      <c r="K10" s="2">
        <v>100</v>
      </c>
      <c r="L10" s="2">
        <f t="shared" si="0"/>
        <v>4355990</v>
      </c>
      <c r="M10" s="2">
        <v>2500</v>
      </c>
      <c r="N10" s="2">
        <f t="shared" si="1"/>
        <v>108900000</v>
      </c>
      <c r="O10" s="2">
        <f t="shared" si="2"/>
        <v>3.90625</v>
      </c>
      <c r="P10" s="2">
        <f t="shared" si="3"/>
        <v>10117150</v>
      </c>
      <c r="Q10" s="2">
        <f t="shared" si="4"/>
        <v>10.117150000000001</v>
      </c>
      <c r="R10" s="2">
        <v>6</v>
      </c>
      <c r="S10" s="2">
        <f t="shared" si="5"/>
        <v>15.539939999999998</v>
      </c>
      <c r="T10" s="2">
        <f t="shared" si="6"/>
        <v>3840</v>
      </c>
      <c r="U10" s="2">
        <f t="shared" si="7"/>
        <v>167280000</v>
      </c>
      <c r="W10" s="2">
        <f t="shared" si="8"/>
        <v>0</v>
      </c>
      <c r="X10" s="2">
        <f t="shared" si="9"/>
        <v>0</v>
      </c>
      <c r="Y10" s="2">
        <f t="shared" si="10"/>
        <v>0</v>
      </c>
      <c r="Z10" s="2">
        <f t="shared" si="11"/>
        <v>3.9999908172635448E-2</v>
      </c>
      <c r="AA10" s="2" t="e">
        <f t="shared" si="12"/>
        <v>#DIV/0!</v>
      </c>
      <c r="AB10" s="2">
        <f t="shared" si="13"/>
        <v>3.6363552884214044E-3</v>
      </c>
      <c r="AC10" s="2">
        <v>33</v>
      </c>
      <c r="AD10" s="2">
        <f t="shared" si="14"/>
        <v>1.2121184294738015E-3</v>
      </c>
      <c r="AE10" s="2" t="s">
        <v>134</v>
      </c>
      <c r="AF10" s="2">
        <f t="shared" si="15"/>
        <v>1.536</v>
      </c>
      <c r="AG10" s="2">
        <f t="shared" si="16"/>
        <v>3.3969605469961019E-4</v>
      </c>
      <c r="AH10" s="2" t="e">
        <f t="shared" si="17"/>
        <v>#DIV/0!</v>
      </c>
      <c r="AI10" s="2">
        <f t="shared" si="18"/>
        <v>0</v>
      </c>
      <c r="AJ10" s="2">
        <f t="shared" si="19"/>
        <v>0</v>
      </c>
      <c r="AK10" s="2">
        <f t="shared" si="20"/>
        <v>0</v>
      </c>
      <c r="AL10" s="2" t="s">
        <v>134</v>
      </c>
      <c r="AM10" s="2" t="s">
        <v>134</v>
      </c>
      <c r="AN10" s="2" t="s">
        <v>134</v>
      </c>
      <c r="AO10" s="2" t="s">
        <v>134</v>
      </c>
      <c r="AP10" s="2" t="s">
        <v>134</v>
      </c>
      <c r="AQ10" s="2" t="s">
        <v>134</v>
      </c>
      <c r="AR10" s="2" t="s">
        <v>134</v>
      </c>
      <c r="AS10" s="2">
        <v>0</v>
      </c>
      <c r="AT10" s="2" t="s">
        <v>134</v>
      </c>
      <c r="AU10" s="2" t="s">
        <v>134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 t="s">
        <v>135</v>
      </c>
    </row>
    <row r="11" spans="1:99" s="2" customFormat="1" x14ac:dyDescent="0.25">
      <c r="A11" s="2" t="s">
        <v>182</v>
      </c>
      <c r="C11" s="2" t="s">
        <v>183</v>
      </c>
      <c r="D11" s="2">
        <v>1955</v>
      </c>
      <c r="E11" s="2">
        <f>2015-D11</f>
        <v>60</v>
      </c>
      <c r="F11" s="2">
        <v>15</v>
      </c>
      <c r="G11" s="2">
        <v>20</v>
      </c>
      <c r="H11" s="2">
        <v>1000</v>
      </c>
      <c r="I11" s="2">
        <v>36000</v>
      </c>
      <c r="J11" s="2">
        <v>7000</v>
      </c>
      <c r="K11" s="2">
        <v>36000</v>
      </c>
      <c r="L11" s="2">
        <f t="shared" si="0"/>
        <v>1568156400</v>
      </c>
      <c r="M11" s="2">
        <v>2500</v>
      </c>
      <c r="N11" s="2">
        <f t="shared" si="1"/>
        <v>108900000</v>
      </c>
      <c r="O11" s="2">
        <f t="shared" si="2"/>
        <v>3.90625</v>
      </c>
      <c r="P11" s="2">
        <f t="shared" si="3"/>
        <v>10117150</v>
      </c>
      <c r="Q11" s="2">
        <f t="shared" si="4"/>
        <v>10.117150000000001</v>
      </c>
      <c r="R11" s="2">
        <v>38</v>
      </c>
      <c r="S11" s="2">
        <f t="shared" si="5"/>
        <v>98.419619999999995</v>
      </c>
      <c r="T11" s="2">
        <f t="shared" si="6"/>
        <v>24320</v>
      </c>
      <c r="U11" s="2">
        <f t="shared" si="7"/>
        <v>1059440000</v>
      </c>
      <c r="V11" s="2">
        <v>276499.86956999998</v>
      </c>
      <c r="W11" s="2">
        <f t="shared" si="8"/>
        <v>84.277160244935985</v>
      </c>
      <c r="X11" s="2">
        <f t="shared" si="9"/>
        <v>52.367416297340576</v>
      </c>
      <c r="Y11" s="2">
        <f t="shared" si="10"/>
        <v>7.4743888861545917</v>
      </c>
      <c r="Z11" s="2">
        <f t="shared" si="11"/>
        <v>14.39996694214876</v>
      </c>
      <c r="AA11" s="2">
        <f t="shared" si="12"/>
        <v>9.7606725043820255</v>
      </c>
      <c r="AB11" s="2">
        <f t="shared" si="13"/>
        <v>2.8799933884297522</v>
      </c>
      <c r="AC11" s="2">
        <v>15</v>
      </c>
      <c r="AD11" s="2">
        <f t="shared" si="14"/>
        <v>0.95999779614325065</v>
      </c>
      <c r="AE11" s="2" t="s">
        <v>134</v>
      </c>
      <c r="AF11" s="2">
        <f t="shared" si="15"/>
        <v>9.7279999999999998</v>
      </c>
      <c r="AG11" s="2">
        <f t="shared" si="16"/>
        <v>0.12229057969185966</v>
      </c>
      <c r="AH11" s="2">
        <f t="shared" si="17"/>
        <v>1.1717313153493716</v>
      </c>
      <c r="AI11" s="2">
        <f t="shared" si="18"/>
        <v>304919300</v>
      </c>
      <c r="AJ11" s="2">
        <f t="shared" si="19"/>
        <v>8634360</v>
      </c>
      <c r="AK11" s="2">
        <f t="shared" si="20"/>
        <v>8.6343599999999991</v>
      </c>
      <c r="AL11" s="2" t="s">
        <v>184</v>
      </c>
      <c r="AM11" s="2" t="s">
        <v>185</v>
      </c>
      <c r="AN11" s="2" t="s">
        <v>186</v>
      </c>
      <c r="AO11" s="2" t="s">
        <v>187</v>
      </c>
      <c r="AP11" s="2" t="s">
        <v>134</v>
      </c>
      <c r="AQ11" s="2" t="s">
        <v>134</v>
      </c>
      <c r="AR11" s="2" t="s">
        <v>134</v>
      </c>
      <c r="AS11" s="2">
        <v>0</v>
      </c>
      <c r="AT11" s="2" t="s">
        <v>134</v>
      </c>
      <c r="AU11" s="2" t="s">
        <v>134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 t="s">
        <v>135</v>
      </c>
    </row>
    <row r="12" spans="1:99" s="2" customFormat="1" x14ac:dyDescent="0.25">
      <c r="A12" s="2" t="s">
        <v>188</v>
      </c>
      <c r="C12" s="2" t="s">
        <v>189</v>
      </c>
      <c r="D12" s="2">
        <v>1988</v>
      </c>
      <c r="E12" s="2">
        <f>2015-D12</f>
        <v>27</v>
      </c>
      <c r="F12" s="2">
        <v>55</v>
      </c>
      <c r="G12" s="2">
        <v>72</v>
      </c>
      <c r="H12" s="2">
        <v>7750</v>
      </c>
      <c r="I12" s="2">
        <v>40000</v>
      </c>
      <c r="J12" s="2">
        <v>30000</v>
      </c>
      <c r="K12" s="2">
        <v>40000</v>
      </c>
      <c r="L12" s="2">
        <f t="shared" si="0"/>
        <v>1742396000</v>
      </c>
      <c r="M12" s="2">
        <v>1650</v>
      </c>
      <c r="N12" s="2">
        <f t="shared" si="1"/>
        <v>71874000</v>
      </c>
      <c r="O12" s="2">
        <f t="shared" si="2"/>
        <v>2.578125</v>
      </c>
      <c r="P12" s="2">
        <f t="shared" si="3"/>
        <v>6677319</v>
      </c>
      <c r="Q12" s="2">
        <f t="shared" si="4"/>
        <v>6.6773190000000007</v>
      </c>
      <c r="R12" s="2">
        <v>0</v>
      </c>
      <c r="S12" s="2">
        <f t="shared" si="5"/>
        <v>0</v>
      </c>
      <c r="T12" s="2">
        <f t="shared" si="6"/>
        <v>0</v>
      </c>
      <c r="U12" s="2">
        <f t="shared" si="7"/>
        <v>0</v>
      </c>
      <c r="V12" s="2">
        <v>20713.248715999998</v>
      </c>
      <c r="W12" s="2">
        <f t="shared" si="8"/>
        <v>6.3133982086367988</v>
      </c>
      <c r="X12" s="2">
        <f t="shared" si="9"/>
        <v>3.9229650273181038</v>
      </c>
      <c r="Y12" s="2">
        <f t="shared" si="10"/>
        <v>0.68921863536865224</v>
      </c>
      <c r="Z12" s="2">
        <f t="shared" si="11"/>
        <v>24.242368589476026</v>
      </c>
      <c r="AA12" s="2">
        <f t="shared" si="12"/>
        <v>0.17061209501131755</v>
      </c>
      <c r="AB12" s="2">
        <f t="shared" si="13"/>
        <v>1.3223110139714196</v>
      </c>
      <c r="AC12" s="2">
        <v>55</v>
      </c>
      <c r="AD12" s="2">
        <f t="shared" si="14"/>
        <v>0.44077033799047322</v>
      </c>
      <c r="AE12" s="2">
        <v>108.43</v>
      </c>
      <c r="AF12" s="2">
        <f t="shared" si="15"/>
        <v>0</v>
      </c>
      <c r="AG12" s="2">
        <f t="shared" si="16"/>
        <v>0.25341632638043626</v>
      </c>
      <c r="AH12" s="2">
        <f t="shared" si="17"/>
        <v>0.18044662256380323</v>
      </c>
      <c r="AI12" s="2">
        <f t="shared" si="18"/>
        <v>1306797000</v>
      </c>
      <c r="AJ12" s="2">
        <f t="shared" si="19"/>
        <v>37004400</v>
      </c>
      <c r="AK12" s="2">
        <f t="shared" si="20"/>
        <v>37.004399999999997</v>
      </c>
      <c r="AL12" s="2" t="s">
        <v>190</v>
      </c>
      <c r="AM12" s="2" t="s">
        <v>134</v>
      </c>
      <c r="AN12" s="2" t="s">
        <v>191</v>
      </c>
      <c r="AO12" s="2" t="s">
        <v>192</v>
      </c>
      <c r="AP12" s="2" t="s">
        <v>193</v>
      </c>
      <c r="AQ12" s="2" t="s">
        <v>194</v>
      </c>
      <c r="AR12" s="2" t="s">
        <v>195</v>
      </c>
      <c r="AS12" s="2">
        <v>3</v>
      </c>
      <c r="AT12" s="2" t="s">
        <v>196</v>
      </c>
      <c r="AU12" s="2" t="s">
        <v>197</v>
      </c>
      <c r="AV12" s="2">
        <v>3</v>
      </c>
      <c r="AW12" s="5">
        <v>99</v>
      </c>
      <c r="AX12" s="2">
        <v>0</v>
      </c>
      <c r="AY12" s="5">
        <v>1</v>
      </c>
      <c r="AZ12" s="5">
        <v>0.1</v>
      </c>
      <c r="BA12" s="5">
        <v>0.6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5">
        <v>9.3000000000000007</v>
      </c>
      <c r="BH12" s="2">
        <v>0</v>
      </c>
      <c r="BI12" s="5">
        <v>84</v>
      </c>
      <c r="BJ12" s="5">
        <v>3.1</v>
      </c>
      <c r="BK12" s="5">
        <v>2</v>
      </c>
      <c r="BL12" s="2">
        <v>0</v>
      </c>
      <c r="BM12" s="2">
        <v>0</v>
      </c>
      <c r="BN12" s="5">
        <v>0.8</v>
      </c>
      <c r="BO12" s="5">
        <v>594</v>
      </c>
      <c r="BP12" s="5">
        <v>955</v>
      </c>
      <c r="BQ12" s="2">
        <v>0</v>
      </c>
      <c r="BR12" s="2">
        <v>0</v>
      </c>
      <c r="BS12" s="5">
        <v>0.01</v>
      </c>
      <c r="BT12" s="5">
        <v>0.02</v>
      </c>
      <c r="BU12" s="5">
        <v>1454</v>
      </c>
      <c r="BV12" s="5">
        <v>1</v>
      </c>
      <c r="BW12" s="5">
        <v>0.03</v>
      </c>
      <c r="BX12" s="5">
        <v>78278</v>
      </c>
      <c r="BY12" s="5">
        <v>24320</v>
      </c>
      <c r="BZ12" s="5">
        <v>32</v>
      </c>
      <c r="CA12" s="5">
        <v>10</v>
      </c>
      <c r="CB12" s="5">
        <v>0.81</v>
      </c>
      <c r="CC12" s="5">
        <v>0.26</v>
      </c>
      <c r="CD12" s="5">
        <v>2</v>
      </c>
      <c r="CE12" s="5">
        <v>1</v>
      </c>
      <c r="CF12" s="5">
        <v>1</v>
      </c>
      <c r="CG12" s="5">
        <v>2</v>
      </c>
      <c r="CH12" s="5">
        <v>16</v>
      </c>
      <c r="CI12" s="5">
        <v>7</v>
      </c>
      <c r="CJ12" s="5">
        <v>6</v>
      </c>
      <c r="CK12" s="5">
        <v>3</v>
      </c>
      <c r="CL12" s="2">
        <v>0</v>
      </c>
      <c r="CM12" s="5">
        <v>66</v>
      </c>
      <c r="CN12" s="5">
        <v>81</v>
      </c>
      <c r="CO12" s="5">
        <v>2</v>
      </c>
      <c r="CP12" s="5">
        <v>5</v>
      </c>
      <c r="CQ12" s="5">
        <v>2</v>
      </c>
      <c r="CR12" s="5">
        <v>5</v>
      </c>
      <c r="CS12" s="2">
        <v>0</v>
      </c>
      <c r="CT12" s="2">
        <v>0</v>
      </c>
      <c r="CU12" s="2" t="s">
        <v>135</v>
      </c>
    </row>
    <row r="13" spans="1:99" s="2" customFormat="1" x14ac:dyDescent="0.25">
      <c r="A13" s="2" t="s">
        <v>198</v>
      </c>
      <c r="C13" s="2" t="s">
        <v>199</v>
      </c>
      <c r="F13" s="2">
        <v>60</v>
      </c>
      <c r="G13" s="2">
        <v>100</v>
      </c>
      <c r="H13" s="2">
        <v>180</v>
      </c>
      <c r="I13" s="2">
        <v>66000</v>
      </c>
      <c r="J13" s="2">
        <v>35000</v>
      </c>
      <c r="K13" s="2">
        <v>66000</v>
      </c>
      <c r="L13" s="2">
        <f t="shared" si="0"/>
        <v>2874953400</v>
      </c>
      <c r="M13" s="2">
        <v>2080</v>
      </c>
      <c r="N13" s="2">
        <f t="shared" si="1"/>
        <v>90604800</v>
      </c>
      <c r="O13" s="2">
        <f t="shared" si="2"/>
        <v>3.25</v>
      </c>
      <c r="P13" s="2">
        <f t="shared" si="3"/>
        <v>8417468.8000000007</v>
      </c>
      <c r="Q13" s="2">
        <f t="shared" si="4"/>
        <v>8.4174688</v>
      </c>
      <c r="R13" s="2">
        <v>0</v>
      </c>
      <c r="S13" s="2">
        <f t="shared" si="5"/>
        <v>0</v>
      </c>
      <c r="T13" s="2">
        <f t="shared" si="6"/>
        <v>0</v>
      </c>
      <c r="U13" s="2">
        <f t="shared" si="7"/>
        <v>0</v>
      </c>
      <c r="V13" s="2">
        <v>131434.67640999999</v>
      </c>
      <c r="W13" s="2">
        <f t="shared" si="8"/>
        <v>40.061289369767991</v>
      </c>
      <c r="X13" s="2">
        <f t="shared" si="9"/>
        <v>24.892939103995538</v>
      </c>
      <c r="Y13" s="2">
        <f t="shared" si="10"/>
        <v>3.8951936756744252</v>
      </c>
      <c r="Z13" s="2">
        <f t="shared" si="11"/>
        <v>31.730696386946388</v>
      </c>
      <c r="AA13" s="2">
        <f t="shared" si="12"/>
        <v>0.92795040674162288</v>
      </c>
      <c r="AB13" s="2">
        <f t="shared" si="13"/>
        <v>1.5865348193473194</v>
      </c>
      <c r="AC13" s="2">
        <v>60</v>
      </c>
      <c r="AD13" s="2">
        <f t="shared" si="14"/>
        <v>0.52884493978243985</v>
      </c>
      <c r="AE13" s="2">
        <v>23.4466</v>
      </c>
      <c r="AF13" s="2">
        <f t="shared" si="15"/>
        <v>0</v>
      </c>
      <c r="AG13" s="2">
        <f t="shared" si="16"/>
        <v>0.29542649981193891</v>
      </c>
      <c r="AH13" s="2">
        <f t="shared" si="17"/>
        <v>0.19497609087413545</v>
      </c>
      <c r="AI13" s="2">
        <f t="shared" si="18"/>
        <v>1524596500</v>
      </c>
      <c r="AJ13" s="2">
        <f t="shared" si="19"/>
        <v>43171800</v>
      </c>
      <c r="AK13" s="2">
        <f t="shared" si="20"/>
        <v>43.171799999999998</v>
      </c>
      <c r="AL13" s="2" t="s">
        <v>200</v>
      </c>
      <c r="AM13" s="2" t="s">
        <v>201</v>
      </c>
      <c r="AN13" s="2" t="s">
        <v>202</v>
      </c>
      <c r="AO13" s="2" t="s">
        <v>203</v>
      </c>
      <c r="AP13" s="2" t="s">
        <v>204</v>
      </c>
      <c r="AQ13" s="2" t="s">
        <v>205</v>
      </c>
      <c r="AR13" s="2" t="s">
        <v>206</v>
      </c>
      <c r="AS13" s="2">
        <v>2</v>
      </c>
      <c r="AT13" s="2" t="s">
        <v>207</v>
      </c>
      <c r="AU13" s="2" t="s">
        <v>208</v>
      </c>
      <c r="AV13" s="2">
        <v>3</v>
      </c>
      <c r="AW13" s="5">
        <v>33</v>
      </c>
      <c r="AX13" s="5">
        <v>66</v>
      </c>
      <c r="AY13" s="5">
        <v>1</v>
      </c>
      <c r="AZ13" s="5">
        <v>0.1</v>
      </c>
      <c r="BA13" s="5">
        <v>0.2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5">
        <v>0.4</v>
      </c>
      <c r="BH13" s="2">
        <v>0</v>
      </c>
      <c r="BI13" s="5">
        <v>93.4</v>
      </c>
      <c r="BJ13" s="5">
        <v>5.3</v>
      </c>
      <c r="BK13" s="5">
        <v>0.4</v>
      </c>
      <c r="BL13" s="2">
        <v>0</v>
      </c>
      <c r="BM13" s="2">
        <v>0</v>
      </c>
      <c r="BN13" s="5">
        <v>0.1</v>
      </c>
      <c r="BO13" s="5">
        <v>483</v>
      </c>
      <c r="BP13" s="5">
        <v>936</v>
      </c>
      <c r="BQ13" s="2">
        <v>0</v>
      </c>
      <c r="BR13" s="2">
        <v>0</v>
      </c>
      <c r="BS13" s="5">
        <v>0.01</v>
      </c>
      <c r="BT13" s="5">
        <v>0.02</v>
      </c>
      <c r="BU13" s="5">
        <v>882</v>
      </c>
      <c r="BV13" s="2">
        <v>0</v>
      </c>
      <c r="BW13" s="5">
        <v>0.02</v>
      </c>
      <c r="BX13" s="5">
        <v>45216</v>
      </c>
      <c r="BY13" s="5">
        <v>13883</v>
      </c>
      <c r="BZ13" s="5">
        <v>23</v>
      </c>
      <c r="CA13" s="5">
        <v>7</v>
      </c>
      <c r="CB13" s="5">
        <v>2.14</v>
      </c>
      <c r="CC13" s="5">
        <v>0.67</v>
      </c>
      <c r="CD13" s="2">
        <v>0</v>
      </c>
      <c r="CE13" s="2">
        <v>0</v>
      </c>
      <c r="CF13" s="2">
        <v>0</v>
      </c>
      <c r="CG13" s="5">
        <v>1</v>
      </c>
      <c r="CH13" s="5">
        <v>13</v>
      </c>
      <c r="CI13" s="2">
        <v>0</v>
      </c>
      <c r="CJ13" s="2">
        <v>0</v>
      </c>
      <c r="CK13" s="2">
        <v>0</v>
      </c>
      <c r="CL13" s="2">
        <v>0</v>
      </c>
      <c r="CM13" s="5">
        <v>82</v>
      </c>
      <c r="CN13" s="5">
        <v>90</v>
      </c>
      <c r="CO13" s="5">
        <v>3</v>
      </c>
      <c r="CP13" s="5">
        <v>8</v>
      </c>
      <c r="CQ13" s="5">
        <v>1</v>
      </c>
      <c r="CR13" s="5">
        <v>1</v>
      </c>
      <c r="CS13" s="2">
        <v>0</v>
      </c>
      <c r="CT13" s="2">
        <v>0</v>
      </c>
      <c r="CU13" s="2" t="s">
        <v>135</v>
      </c>
    </row>
    <row r="14" spans="1:99" s="2" customFormat="1" x14ac:dyDescent="0.25">
      <c r="A14" s="2" t="s">
        <v>209</v>
      </c>
      <c r="C14" s="2" t="s">
        <v>210</v>
      </c>
      <c r="D14" s="2">
        <v>1969</v>
      </c>
      <c r="E14" s="2">
        <f t="shared" ref="E14:E22" si="21">2015-D14</f>
        <v>46</v>
      </c>
      <c r="F14" s="2">
        <v>90</v>
      </c>
      <c r="G14" s="2">
        <v>116</v>
      </c>
      <c r="H14" s="2">
        <v>5400</v>
      </c>
      <c r="I14" s="2">
        <v>95235</v>
      </c>
      <c r="J14" s="2">
        <v>72000</v>
      </c>
      <c r="K14" s="2">
        <v>95235</v>
      </c>
      <c r="L14" s="2">
        <f t="shared" si="0"/>
        <v>4148427076.5</v>
      </c>
      <c r="M14" s="2">
        <v>3035</v>
      </c>
      <c r="N14" s="2">
        <f t="shared" si="1"/>
        <v>132204600</v>
      </c>
      <c r="O14" s="2">
        <f t="shared" si="2"/>
        <v>4.7421875</v>
      </c>
      <c r="P14" s="2">
        <f t="shared" si="3"/>
        <v>12282220.1</v>
      </c>
      <c r="Q14" s="2">
        <f t="shared" si="4"/>
        <v>12.2822201</v>
      </c>
      <c r="R14" s="2">
        <v>60</v>
      </c>
      <c r="S14" s="2">
        <f t="shared" si="5"/>
        <v>155.39939999999999</v>
      </c>
      <c r="T14" s="2">
        <f t="shared" si="6"/>
        <v>38400</v>
      </c>
      <c r="U14" s="2">
        <f t="shared" si="7"/>
        <v>1672800000</v>
      </c>
      <c r="V14" s="2">
        <v>155383.08042000001</v>
      </c>
      <c r="W14" s="2">
        <f t="shared" si="8"/>
        <v>47.360762912016</v>
      </c>
      <c r="X14" s="2">
        <f t="shared" si="9"/>
        <v>29.428623133065486</v>
      </c>
      <c r="Y14" s="2">
        <f t="shared" si="10"/>
        <v>3.8121953113704743</v>
      </c>
      <c r="Z14" s="2">
        <f t="shared" si="11"/>
        <v>31.378840649266365</v>
      </c>
      <c r="AA14" s="2">
        <f t="shared" si="12"/>
        <v>0.53327850778123687</v>
      </c>
      <c r="AB14" s="2">
        <f t="shared" si="13"/>
        <v>1.0459613549755455</v>
      </c>
      <c r="AC14" s="2">
        <v>90</v>
      </c>
      <c r="AD14" s="2">
        <f t="shared" si="14"/>
        <v>0.34865378499184851</v>
      </c>
      <c r="AE14" s="2">
        <v>42.583300000000001</v>
      </c>
      <c r="AF14" s="2">
        <f t="shared" si="15"/>
        <v>12.652388797364086</v>
      </c>
      <c r="AG14" s="2">
        <f t="shared" si="16"/>
        <v>0.24185722129030413</v>
      </c>
      <c r="AH14" s="2">
        <f t="shared" si="17"/>
        <v>0.13829684330331887</v>
      </c>
      <c r="AI14" s="2">
        <f t="shared" si="18"/>
        <v>3136312800</v>
      </c>
      <c r="AJ14" s="2">
        <f t="shared" si="19"/>
        <v>88810560</v>
      </c>
      <c r="AK14" s="2">
        <f t="shared" si="20"/>
        <v>88.810559999999995</v>
      </c>
      <c r="AL14" s="2" t="s">
        <v>211</v>
      </c>
      <c r="AM14" s="2" t="s">
        <v>134</v>
      </c>
      <c r="AN14" s="2" t="s">
        <v>212</v>
      </c>
      <c r="AO14" s="2" t="s">
        <v>213</v>
      </c>
      <c r="AP14" s="2" t="s">
        <v>214</v>
      </c>
      <c r="AQ14" s="2" t="s">
        <v>215</v>
      </c>
      <c r="AR14" s="2" t="s">
        <v>216</v>
      </c>
      <c r="AS14" s="2">
        <v>3</v>
      </c>
      <c r="AT14" s="2" t="s">
        <v>217</v>
      </c>
      <c r="AU14" s="2" t="s">
        <v>218</v>
      </c>
      <c r="AV14" s="2">
        <v>3</v>
      </c>
      <c r="AW14" s="5">
        <v>1</v>
      </c>
      <c r="AX14" s="5">
        <v>99</v>
      </c>
      <c r="AY14" s="5">
        <v>1</v>
      </c>
      <c r="AZ14" s="5">
        <v>1.3</v>
      </c>
      <c r="BA14" s="5">
        <v>1.2</v>
      </c>
      <c r="BB14" s="2">
        <v>0</v>
      </c>
      <c r="BC14" s="2">
        <v>0</v>
      </c>
      <c r="BD14" s="2">
        <v>0</v>
      </c>
      <c r="BE14" s="5">
        <v>0.1</v>
      </c>
      <c r="BF14" s="5">
        <v>0.5</v>
      </c>
      <c r="BG14" s="5">
        <v>0.1</v>
      </c>
      <c r="BH14" s="2">
        <v>0</v>
      </c>
      <c r="BI14" s="5">
        <v>75.099999999999994</v>
      </c>
      <c r="BJ14" s="5">
        <v>20.3</v>
      </c>
      <c r="BK14" s="5">
        <v>1.3</v>
      </c>
      <c r="BL14" s="5">
        <v>0.1</v>
      </c>
      <c r="BM14" s="2">
        <v>0</v>
      </c>
      <c r="BN14" s="2">
        <v>0</v>
      </c>
      <c r="BO14" s="5">
        <v>707</v>
      </c>
      <c r="BP14" s="5">
        <v>629</v>
      </c>
      <c r="BQ14" s="5">
        <v>1</v>
      </c>
      <c r="BR14" s="5">
        <v>1</v>
      </c>
      <c r="BS14" s="5">
        <v>0.02</v>
      </c>
      <c r="BT14" s="5">
        <v>0.02</v>
      </c>
      <c r="BU14" s="5">
        <v>1275</v>
      </c>
      <c r="BV14" s="5">
        <v>2</v>
      </c>
      <c r="BW14" s="5">
        <v>0.04</v>
      </c>
      <c r="BX14" s="5">
        <v>24015</v>
      </c>
      <c r="BY14" s="5">
        <v>1143</v>
      </c>
      <c r="BZ14" s="5">
        <v>46</v>
      </c>
      <c r="CA14" s="5">
        <v>2</v>
      </c>
      <c r="CB14" s="5">
        <v>0.64</v>
      </c>
      <c r="CC14" s="5">
        <v>0.03</v>
      </c>
      <c r="CD14" s="2">
        <v>0</v>
      </c>
      <c r="CE14" s="2">
        <v>0</v>
      </c>
      <c r="CF14" s="5">
        <v>1</v>
      </c>
      <c r="CG14" s="5">
        <v>1</v>
      </c>
      <c r="CH14" s="5">
        <v>17</v>
      </c>
      <c r="CI14" s="5">
        <v>1</v>
      </c>
      <c r="CJ14" s="2">
        <v>0</v>
      </c>
      <c r="CK14" s="2">
        <v>0</v>
      </c>
      <c r="CL14" s="2">
        <v>0</v>
      </c>
      <c r="CM14" s="5">
        <v>70</v>
      </c>
      <c r="CN14" s="5">
        <v>68</v>
      </c>
      <c r="CO14" s="5">
        <v>11</v>
      </c>
      <c r="CP14" s="5">
        <v>29</v>
      </c>
      <c r="CQ14" s="5">
        <v>1</v>
      </c>
      <c r="CR14" s="5">
        <v>2</v>
      </c>
      <c r="CS14" s="5">
        <v>7.1059999999999998E-2</v>
      </c>
      <c r="CT14" s="5">
        <v>3.1539999999999999E-2</v>
      </c>
      <c r="CU14" s="2" t="s">
        <v>135</v>
      </c>
    </row>
    <row r="15" spans="1:99" s="2" customFormat="1" x14ac:dyDescent="0.25">
      <c r="A15" s="2" t="s">
        <v>219</v>
      </c>
      <c r="C15" s="2" t="s">
        <v>220</v>
      </c>
      <c r="D15" s="2">
        <v>1935</v>
      </c>
      <c r="E15" s="2">
        <f t="shared" si="21"/>
        <v>80</v>
      </c>
      <c r="F15" s="2">
        <v>592</v>
      </c>
      <c r="G15" s="2">
        <v>730</v>
      </c>
      <c r="H15" s="2">
        <v>200000</v>
      </c>
      <c r="I15" s="2">
        <v>30237000</v>
      </c>
      <c r="J15" s="2">
        <v>28255000</v>
      </c>
      <c r="K15" s="2">
        <v>30237000</v>
      </c>
      <c r="L15" s="2">
        <f t="shared" si="0"/>
        <v>1317120696300</v>
      </c>
      <c r="M15" s="2">
        <v>156800</v>
      </c>
      <c r="N15" s="2">
        <f t="shared" si="1"/>
        <v>6830208000</v>
      </c>
      <c r="O15" s="2">
        <f t="shared" si="2"/>
        <v>245</v>
      </c>
      <c r="P15" s="2">
        <f t="shared" si="3"/>
        <v>634547648</v>
      </c>
      <c r="Q15" s="2">
        <f t="shared" si="4"/>
        <v>634.54764799999998</v>
      </c>
      <c r="R15" s="2">
        <v>167800</v>
      </c>
      <c r="S15" s="2">
        <f t="shared" si="5"/>
        <v>434600.32199999999</v>
      </c>
      <c r="T15" s="2">
        <f t="shared" si="6"/>
        <v>107392000</v>
      </c>
      <c r="U15" s="2">
        <f t="shared" si="7"/>
        <v>4678264000000</v>
      </c>
      <c r="V15" s="2">
        <v>4166152.1551999999</v>
      </c>
      <c r="W15" s="2">
        <f t="shared" si="8"/>
        <v>1269.8431769049598</v>
      </c>
      <c r="X15" s="2">
        <f t="shared" si="9"/>
        <v>789.04422128194881</v>
      </c>
      <c r="Y15" s="2">
        <f t="shared" si="10"/>
        <v>14.220434344861596</v>
      </c>
      <c r="Z15" s="2">
        <f t="shared" si="11"/>
        <v>192.83756750892505</v>
      </c>
      <c r="AA15" s="2">
        <f t="shared" si="12"/>
        <v>3.6435326533436799E-2</v>
      </c>
      <c r="AB15" s="2">
        <f t="shared" si="13"/>
        <v>0.97721740291684989</v>
      </c>
      <c r="AC15" s="2">
        <v>592</v>
      </c>
      <c r="AD15" s="2">
        <f t="shared" si="14"/>
        <v>0.32573913430561663</v>
      </c>
      <c r="AE15" s="2">
        <v>13270.1</v>
      </c>
      <c r="AF15" s="2">
        <f t="shared" si="15"/>
        <v>684.89795918367349</v>
      </c>
      <c r="AG15" s="2">
        <f t="shared" si="16"/>
        <v>0.2067855218937272</v>
      </c>
      <c r="AH15" s="2">
        <f t="shared" si="17"/>
        <v>1.8206933876870928E-2</v>
      </c>
      <c r="AI15" s="2">
        <f t="shared" si="18"/>
        <v>1230784974500</v>
      </c>
      <c r="AJ15" s="2">
        <f t="shared" si="19"/>
        <v>34851977400</v>
      </c>
      <c r="AK15" s="2">
        <f t="shared" si="20"/>
        <v>34851.977400000003</v>
      </c>
      <c r="AL15" s="2" t="s">
        <v>221</v>
      </c>
      <c r="AM15" s="2" t="s">
        <v>222</v>
      </c>
      <c r="AN15" s="2" t="s">
        <v>223</v>
      </c>
      <c r="AO15" s="2" t="s">
        <v>224</v>
      </c>
      <c r="AP15" s="2" t="s">
        <v>225</v>
      </c>
      <c r="AQ15" s="2" t="s">
        <v>226</v>
      </c>
      <c r="AR15" s="2" t="s">
        <v>227</v>
      </c>
      <c r="AS15" s="2">
        <v>6</v>
      </c>
      <c r="AT15" s="2" t="s">
        <v>228</v>
      </c>
      <c r="AU15" s="2" t="s">
        <v>229</v>
      </c>
      <c r="AV15" s="2">
        <v>3</v>
      </c>
      <c r="AW15" s="5">
        <v>79</v>
      </c>
      <c r="AX15" s="5">
        <v>18</v>
      </c>
      <c r="AY15" s="5">
        <v>3</v>
      </c>
      <c r="AZ15" s="5">
        <v>0.5</v>
      </c>
      <c r="BA15" s="5">
        <v>0.2</v>
      </c>
      <c r="BB15" s="2">
        <v>0</v>
      </c>
      <c r="BC15" s="5">
        <v>0.1</v>
      </c>
      <c r="BD15" s="2">
        <v>0</v>
      </c>
      <c r="BE15" s="5">
        <v>0.1</v>
      </c>
      <c r="BF15" s="5">
        <v>4.5999999999999996</v>
      </c>
      <c r="BG15" s="5">
        <v>21.5</v>
      </c>
      <c r="BH15" s="5">
        <v>0.8</v>
      </c>
      <c r="BI15" s="5">
        <v>52.4</v>
      </c>
      <c r="BJ15" s="5">
        <v>14.5</v>
      </c>
      <c r="BK15" s="5">
        <v>1.3</v>
      </c>
      <c r="BL15" s="5">
        <v>0.4</v>
      </c>
      <c r="BM15" s="2">
        <v>0</v>
      </c>
      <c r="BN15" s="5">
        <v>3.6</v>
      </c>
      <c r="BO15" s="5">
        <v>234281</v>
      </c>
      <c r="BP15" s="5">
        <v>236549</v>
      </c>
      <c r="BQ15" s="5">
        <v>1</v>
      </c>
      <c r="BR15" s="5">
        <v>1</v>
      </c>
      <c r="BS15" s="5">
        <v>0.01</v>
      </c>
      <c r="BT15" s="5">
        <v>0.01</v>
      </c>
      <c r="BU15" s="5">
        <v>370879</v>
      </c>
      <c r="BV15" s="5">
        <v>1</v>
      </c>
      <c r="BW15" s="5">
        <v>0.01</v>
      </c>
      <c r="BX15" s="5">
        <v>8306843</v>
      </c>
      <c r="BY15" s="5">
        <v>538551</v>
      </c>
      <c r="BZ15" s="5">
        <v>22</v>
      </c>
      <c r="CA15" s="5">
        <v>1</v>
      </c>
      <c r="CB15" s="5">
        <v>0.71</v>
      </c>
      <c r="CC15" s="5">
        <v>0.05</v>
      </c>
      <c r="CD15" s="5">
        <v>6</v>
      </c>
      <c r="CE15" s="5">
        <v>2</v>
      </c>
      <c r="CF15" s="5">
        <v>5</v>
      </c>
      <c r="CG15" s="5">
        <v>2</v>
      </c>
      <c r="CH15" s="5">
        <v>23</v>
      </c>
      <c r="CI15" s="5">
        <v>25</v>
      </c>
      <c r="CJ15" s="5">
        <v>17</v>
      </c>
      <c r="CK15" s="5">
        <v>9</v>
      </c>
      <c r="CL15" s="2">
        <v>0</v>
      </c>
      <c r="CM15" s="5">
        <v>23</v>
      </c>
      <c r="CN15" s="5">
        <v>56</v>
      </c>
      <c r="CO15" s="5">
        <v>6</v>
      </c>
      <c r="CP15" s="5">
        <v>21</v>
      </c>
      <c r="CQ15" s="5">
        <v>2</v>
      </c>
      <c r="CR15" s="5">
        <v>2</v>
      </c>
      <c r="CS15" s="2">
        <v>0</v>
      </c>
      <c r="CT15" s="2">
        <v>0</v>
      </c>
      <c r="CU15" s="2" t="s">
        <v>135</v>
      </c>
    </row>
    <row r="16" spans="1:99" s="2" customFormat="1" x14ac:dyDescent="0.25">
      <c r="A16" s="2" t="s">
        <v>230</v>
      </c>
      <c r="C16" s="2" t="s">
        <v>231</v>
      </c>
      <c r="D16" s="2">
        <v>1915</v>
      </c>
      <c r="E16" s="2">
        <f t="shared" si="21"/>
        <v>100</v>
      </c>
      <c r="F16" s="2">
        <v>115</v>
      </c>
      <c r="G16" s="2">
        <v>140</v>
      </c>
      <c r="H16" s="2">
        <v>34000</v>
      </c>
      <c r="I16" s="2">
        <v>422800</v>
      </c>
      <c r="J16" s="2">
        <v>317200</v>
      </c>
      <c r="K16" s="2">
        <v>422800</v>
      </c>
      <c r="L16" s="2">
        <f t="shared" si="0"/>
        <v>18417125720</v>
      </c>
      <c r="M16" s="2">
        <v>12121</v>
      </c>
      <c r="N16" s="2">
        <f t="shared" si="1"/>
        <v>527990760</v>
      </c>
      <c r="O16" s="2">
        <f t="shared" si="2"/>
        <v>18.939062500000002</v>
      </c>
      <c r="P16" s="2">
        <f t="shared" si="3"/>
        <v>49051990.060000002</v>
      </c>
      <c r="Q16" s="2">
        <f t="shared" si="4"/>
        <v>49.051990060000001</v>
      </c>
      <c r="R16" s="2">
        <v>1903</v>
      </c>
      <c r="S16" s="2">
        <f t="shared" si="5"/>
        <v>4928.7509700000001</v>
      </c>
      <c r="T16" s="2">
        <f t="shared" si="6"/>
        <v>1217920</v>
      </c>
      <c r="U16" s="2">
        <f t="shared" si="7"/>
        <v>53055640000</v>
      </c>
      <c r="V16" s="2">
        <v>406049.96048000001</v>
      </c>
      <c r="W16" s="2">
        <f t="shared" si="8"/>
        <v>123.764027954304</v>
      </c>
      <c r="X16" s="2">
        <f t="shared" si="9"/>
        <v>76.903426215149125</v>
      </c>
      <c r="Y16" s="2">
        <f t="shared" si="10"/>
        <v>4.9849523411816961</v>
      </c>
      <c r="Z16" s="2">
        <f t="shared" si="11"/>
        <v>34.881530351023564</v>
      </c>
      <c r="AA16" s="2">
        <f t="shared" si="12"/>
        <v>0.31632181542873133</v>
      </c>
      <c r="AB16" s="2">
        <f t="shared" si="13"/>
        <v>0.90995296567887551</v>
      </c>
      <c r="AC16" s="2">
        <v>115</v>
      </c>
      <c r="AD16" s="2">
        <f t="shared" si="14"/>
        <v>0.30331765522629184</v>
      </c>
      <c r="AE16" s="2">
        <v>528.18299999999999</v>
      </c>
      <c r="AF16" s="2">
        <f t="shared" si="15"/>
        <v>100.48015840277205</v>
      </c>
      <c r="AG16" s="2">
        <f t="shared" si="16"/>
        <v>0.1345326874137163</v>
      </c>
      <c r="AH16" s="2">
        <f t="shared" si="17"/>
        <v>0.1253693403700481</v>
      </c>
      <c r="AI16" s="2">
        <f t="shared" si="18"/>
        <v>13817200280</v>
      </c>
      <c r="AJ16" s="2">
        <f t="shared" si="19"/>
        <v>391259856</v>
      </c>
      <c r="AK16" s="2">
        <f t="shared" si="20"/>
        <v>391.25985600000001</v>
      </c>
      <c r="AL16" s="2" t="s">
        <v>232</v>
      </c>
      <c r="AM16" s="2" t="s">
        <v>233</v>
      </c>
      <c r="AN16" s="2" t="s">
        <v>234</v>
      </c>
      <c r="AO16" s="2" t="s">
        <v>235</v>
      </c>
      <c r="AP16" s="2" t="s">
        <v>236</v>
      </c>
      <c r="AQ16" s="2" t="s">
        <v>237</v>
      </c>
      <c r="AR16" s="2" t="s">
        <v>238</v>
      </c>
      <c r="AS16" s="2">
        <v>3</v>
      </c>
      <c r="AT16" s="2" t="s">
        <v>239</v>
      </c>
      <c r="AU16" s="2" t="s">
        <v>240</v>
      </c>
      <c r="AV16" s="2">
        <v>3</v>
      </c>
      <c r="AW16" s="5">
        <v>79</v>
      </c>
      <c r="AX16" s="5">
        <v>19</v>
      </c>
      <c r="AY16" s="5">
        <v>1</v>
      </c>
      <c r="AZ16" s="5">
        <v>0.7</v>
      </c>
      <c r="BA16" s="5">
        <v>0.3</v>
      </c>
      <c r="BB16" s="2">
        <v>0</v>
      </c>
      <c r="BC16" s="5">
        <v>0.8</v>
      </c>
      <c r="BD16" s="2">
        <v>0</v>
      </c>
      <c r="BE16" s="5">
        <v>0.3</v>
      </c>
      <c r="BF16" s="5">
        <v>0.4</v>
      </c>
      <c r="BG16" s="5">
        <v>20.3</v>
      </c>
      <c r="BH16" s="5">
        <v>0.5</v>
      </c>
      <c r="BI16" s="5">
        <v>61.8</v>
      </c>
      <c r="BJ16" s="5">
        <v>8.3000000000000007</v>
      </c>
      <c r="BK16" s="5">
        <v>3.5</v>
      </c>
      <c r="BL16" s="2">
        <v>0</v>
      </c>
      <c r="BM16" s="2">
        <v>0</v>
      </c>
      <c r="BN16" s="5">
        <v>3</v>
      </c>
      <c r="BO16" s="5">
        <v>8814</v>
      </c>
      <c r="BP16" s="5">
        <v>5087</v>
      </c>
      <c r="BQ16" s="5">
        <v>2</v>
      </c>
      <c r="BR16" s="5">
        <v>1</v>
      </c>
      <c r="BS16" s="5">
        <v>0.01</v>
      </c>
      <c r="BT16" s="5">
        <v>0.01</v>
      </c>
      <c r="BU16" s="5">
        <v>15755</v>
      </c>
      <c r="BV16" s="5">
        <v>3</v>
      </c>
      <c r="BW16" s="5">
        <v>0.02</v>
      </c>
      <c r="BX16" s="5">
        <v>219848</v>
      </c>
      <c r="BY16" s="5">
        <v>32353</v>
      </c>
      <c r="BZ16" s="5">
        <v>48</v>
      </c>
      <c r="CA16" s="5">
        <v>7</v>
      </c>
      <c r="CB16" s="5">
        <v>0.47</v>
      </c>
      <c r="CC16" s="5">
        <v>7.0000000000000007E-2</v>
      </c>
      <c r="CD16" s="5">
        <v>32</v>
      </c>
      <c r="CE16" s="5">
        <v>24</v>
      </c>
      <c r="CF16" s="5">
        <v>1</v>
      </c>
      <c r="CG16" s="5">
        <v>2</v>
      </c>
      <c r="CH16" s="5">
        <v>19</v>
      </c>
      <c r="CI16" s="5">
        <v>13</v>
      </c>
      <c r="CJ16" s="5">
        <v>14</v>
      </c>
      <c r="CK16" s="5">
        <v>6</v>
      </c>
      <c r="CL16" s="2">
        <v>0</v>
      </c>
      <c r="CM16" s="5">
        <v>26</v>
      </c>
      <c r="CN16" s="5">
        <v>44</v>
      </c>
      <c r="CO16" s="5">
        <v>2</v>
      </c>
      <c r="CP16" s="5">
        <v>10</v>
      </c>
      <c r="CQ16" s="5">
        <v>2</v>
      </c>
      <c r="CR16" s="5">
        <v>7</v>
      </c>
      <c r="CS16" s="2">
        <v>0</v>
      </c>
      <c r="CT16" s="2">
        <v>0</v>
      </c>
      <c r="CU16" s="2" t="s">
        <v>135</v>
      </c>
    </row>
    <row r="17" spans="1:99" s="2" customFormat="1" x14ac:dyDescent="0.25">
      <c r="A17" s="2" t="s">
        <v>241</v>
      </c>
      <c r="C17" s="2" t="s">
        <v>242</v>
      </c>
      <c r="D17" s="2">
        <v>1936</v>
      </c>
      <c r="E17" s="2">
        <f t="shared" si="21"/>
        <v>79</v>
      </c>
      <c r="F17" s="2">
        <v>66</v>
      </c>
      <c r="G17" s="2">
        <v>78</v>
      </c>
      <c r="H17" s="2">
        <v>24000</v>
      </c>
      <c r="I17" s="2">
        <v>201600</v>
      </c>
      <c r="J17" s="2">
        <v>194300</v>
      </c>
      <c r="K17" s="2">
        <v>201600</v>
      </c>
      <c r="L17" s="2">
        <f t="shared" si="0"/>
        <v>8781675840</v>
      </c>
      <c r="M17" s="2">
        <v>11970</v>
      </c>
      <c r="N17" s="2">
        <f t="shared" si="1"/>
        <v>521413200</v>
      </c>
      <c r="O17" s="2">
        <f t="shared" si="2"/>
        <v>18.703125</v>
      </c>
      <c r="P17" s="2">
        <f t="shared" si="3"/>
        <v>48440914.200000003</v>
      </c>
      <c r="Q17" s="2">
        <f t="shared" si="4"/>
        <v>48.440914200000002</v>
      </c>
      <c r="R17" s="2">
        <v>13700</v>
      </c>
      <c r="S17" s="2">
        <f t="shared" si="5"/>
        <v>35482.862999999998</v>
      </c>
      <c r="T17" s="2">
        <f t="shared" si="6"/>
        <v>8768000</v>
      </c>
      <c r="U17" s="2">
        <f t="shared" si="7"/>
        <v>381956000000</v>
      </c>
      <c r="W17" s="2">
        <f t="shared" si="8"/>
        <v>0</v>
      </c>
      <c r="X17" s="2">
        <f t="shared" si="9"/>
        <v>0</v>
      </c>
      <c r="Y17" s="2">
        <f t="shared" si="10"/>
        <v>0</v>
      </c>
      <c r="Z17" s="2">
        <f t="shared" si="11"/>
        <v>16.842066599004397</v>
      </c>
      <c r="AA17" s="2">
        <f t="shared" si="12"/>
        <v>0</v>
      </c>
      <c r="AB17" s="2">
        <f t="shared" si="13"/>
        <v>0.76554848177292711</v>
      </c>
      <c r="AC17" s="2">
        <v>66</v>
      </c>
      <c r="AD17" s="2">
        <f t="shared" si="14"/>
        <v>0.25518282725764241</v>
      </c>
      <c r="AE17" s="2" t="s">
        <v>134</v>
      </c>
      <c r="AF17" s="2">
        <f t="shared" si="15"/>
        <v>732.4979114452799</v>
      </c>
      <c r="AG17" s="2">
        <f t="shared" si="16"/>
        <v>6.5365685203866056E-2</v>
      </c>
      <c r="AH17" s="2">
        <f t="shared" si="17"/>
        <v>0.2021191290028283</v>
      </c>
      <c r="AI17" s="2">
        <f t="shared" si="18"/>
        <v>8463688570</v>
      </c>
      <c r="AJ17" s="2">
        <f t="shared" si="19"/>
        <v>239665164</v>
      </c>
      <c r="AK17" s="2">
        <f t="shared" si="20"/>
        <v>239.665164</v>
      </c>
      <c r="AL17" s="2" t="s">
        <v>134</v>
      </c>
      <c r="AM17" s="2" t="s">
        <v>134</v>
      </c>
      <c r="AN17" s="2" t="s">
        <v>134</v>
      </c>
      <c r="AO17" s="2" t="s">
        <v>134</v>
      </c>
      <c r="AP17" s="2" t="s">
        <v>134</v>
      </c>
      <c r="AQ17" s="2" t="s">
        <v>134</v>
      </c>
      <c r="AR17" s="2" t="s">
        <v>134</v>
      </c>
      <c r="AS17" s="2">
        <v>0</v>
      </c>
      <c r="AT17" s="2" t="s">
        <v>134</v>
      </c>
      <c r="AU17" s="2" t="s">
        <v>134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 t="s">
        <v>135</v>
      </c>
    </row>
    <row r="18" spans="1:99" s="2" customFormat="1" x14ac:dyDescent="0.25">
      <c r="A18" s="2" t="s">
        <v>243</v>
      </c>
      <c r="C18" s="2" t="s">
        <v>244</v>
      </c>
      <c r="D18" s="2">
        <v>1937</v>
      </c>
      <c r="E18" s="2">
        <f t="shared" si="21"/>
        <v>78</v>
      </c>
      <c r="F18" s="2">
        <v>12.4</v>
      </c>
      <c r="G18" s="2">
        <v>15.8</v>
      </c>
      <c r="H18" s="2">
        <v>310</v>
      </c>
      <c r="I18" s="2">
        <v>3457</v>
      </c>
      <c r="J18" s="2">
        <v>2354</v>
      </c>
      <c r="K18" s="2">
        <v>3457</v>
      </c>
      <c r="L18" s="2">
        <f t="shared" si="0"/>
        <v>150586574.30000001</v>
      </c>
      <c r="M18" s="2">
        <v>342</v>
      </c>
      <c r="N18" s="2">
        <f t="shared" si="1"/>
        <v>14897520</v>
      </c>
      <c r="O18" s="2">
        <f t="shared" si="2"/>
        <v>0.53437500000000004</v>
      </c>
      <c r="P18" s="2">
        <f t="shared" si="3"/>
        <v>1384026.12</v>
      </c>
      <c r="Q18" s="2">
        <f t="shared" si="4"/>
        <v>1.3840261200000001</v>
      </c>
      <c r="R18" s="2">
        <v>4424</v>
      </c>
      <c r="S18" s="2">
        <f t="shared" si="5"/>
        <v>11458.115759999999</v>
      </c>
      <c r="T18" s="2">
        <f t="shared" si="6"/>
        <v>2831360</v>
      </c>
      <c r="U18" s="2">
        <f t="shared" si="7"/>
        <v>123341120000</v>
      </c>
      <c r="V18" s="2">
        <v>26550.015314</v>
      </c>
      <c r="W18" s="2">
        <f t="shared" si="8"/>
        <v>8.0924446677072002</v>
      </c>
      <c r="X18" s="2">
        <f t="shared" si="9"/>
        <v>5.0284136003797162</v>
      </c>
      <c r="Y18" s="2">
        <f t="shared" si="10"/>
        <v>1.9404501334505415</v>
      </c>
      <c r="Z18" s="2">
        <f t="shared" si="11"/>
        <v>10.1081639292983</v>
      </c>
      <c r="AA18" s="2">
        <f t="shared" si="12"/>
        <v>2.7870269480458671</v>
      </c>
      <c r="AB18" s="2">
        <f t="shared" si="13"/>
        <v>2.4455235312818466</v>
      </c>
      <c r="AC18" s="2">
        <v>12.4</v>
      </c>
      <c r="AD18" s="2">
        <f t="shared" si="14"/>
        <v>0.81517451042728217</v>
      </c>
      <c r="AE18" s="2" t="s">
        <v>134</v>
      </c>
      <c r="AF18" s="2">
        <f t="shared" si="15"/>
        <v>8278.8304093567258</v>
      </c>
      <c r="AG18" s="2">
        <f t="shared" si="16"/>
        <v>0.23209230215706755</v>
      </c>
      <c r="AH18" s="2">
        <f t="shared" si="17"/>
        <v>0.47665671519904773</v>
      </c>
      <c r="AI18" s="2">
        <f t="shared" si="18"/>
        <v>102540004.60000001</v>
      </c>
      <c r="AJ18" s="2">
        <f t="shared" si="19"/>
        <v>2903611.92</v>
      </c>
      <c r="AK18" s="2">
        <f t="shared" si="20"/>
        <v>2.9036119199999999</v>
      </c>
      <c r="AL18" s="2" t="s">
        <v>245</v>
      </c>
      <c r="AM18" s="2" t="s">
        <v>246</v>
      </c>
      <c r="AN18" s="2" t="s">
        <v>247</v>
      </c>
      <c r="AO18" s="2" t="s">
        <v>248</v>
      </c>
      <c r="AP18" s="2" t="s">
        <v>134</v>
      </c>
      <c r="AQ18" s="2" t="s">
        <v>134</v>
      </c>
      <c r="AR18" s="2" t="s">
        <v>134</v>
      </c>
      <c r="AS18" s="2">
        <v>0</v>
      </c>
      <c r="AT18" s="2" t="s">
        <v>134</v>
      </c>
      <c r="AU18" s="2" t="s">
        <v>134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 t="s">
        <v>135</v>
      </c>
    </row>
    <row r="19" spans="1:99" s="2" customFormat="1" x14ac:dyDescent="0.25">
      <c r="A19" s="2" t="s">
        <v>249</v>
      </c>
      <c r="C19" s="2" t="s">
        <v>250</v>
      </c>
      <c r="D19" s="2">
        <v>1929</v>
      </c>
      <c r="E19" s="2">
        <f t="shared" si="21"/>
        <v>86</v>
      </c>
      <c r="F19" s="2">
        <v>8.6999999999999993</v>
      </c>
      <c r="G19" s="2">
        <v>15.4</v>
      </c>
      <c r="H19" s="2">
        <v>1140</v>
      </c>
      <c r="I19" s="2">
        <v>15700</v>
      </c>
      <c r="J19" s="2">
        <v>4750</v>
      </c>
      <c r="K19" s="2">
        <v>15700</v>
      </c>
      <c r="L19" s="2">
        <f t="shared" si="0"/>
        <v>683890430</v>
      </c>
      <c r="M19" s="2">
        <v>1330</v>
      </c>
      <c r="N19" s="2">
        <f t="shared" si="1"/>
        <v>57934800</v>
      </c>
      <c r="O19" s="2">
        <f t="shared" si="2"/>
        <v>2.078125</v>
      </c>
      <c r="P19" s="2">
        <f t="shared" si="3"/>
        <v>5382323.7999999998</v>
      </c>
      <c r="Q19" s="2">
        <f t="shared" si="4"/>
        <v>5.3823238</v>
      </c>
      <c r="R19" s="2">
        <v>1</v>
      </c>
      <c r="S19" s="2">
        <f t="shared" si="5"/>
        <v>2.5899899999999998</v>
      </c>
      <c r="T19" s="2">
        <f t="shared" si="6"/>
        <v>640</v>
      </c>
      <c r="U19" s="2">
        <f t="shared" si="7"/>
        <v>27880000</v>
      </c>
      <c r="V19" s="2">
        <v>22394.055627999998</v>
      </c>
      <c r="W19" s="2">
        <f t="shared" si="8"/>
        <v>6.8257081554143992</v>
      </c>
      <c r="X19" s="2">
        <f t="shared" si="9"/>
        <v>4.2412997716094321</v>
      </c>
      <c r="Y19" s="2">
        <f t="shared" si="10"/>
        <v>0.82996102016006823</v>
      </c>
      <c r="Z19" s="2">
        <f t="shared" si="11"/>
        <v>11.804484178766476</v>
      </c>
      <c r="AA19" s="2">
        <f t="shared" si="12"/>
        <v>1.1649894531030562</v>
      </c>
      <c r="AB19" s="2">
        <f t="shared" si="13"/>
        <v>4.0705117857815445</v>
      </c>
      <c r="AC19" s="2">
        <v>8.6999999999999993</v>
      </c>
      <c r="AD19" s="2">
        <f t="shared" si="14"/>
        <v>1.3568372619271813</v>
      </c>
      <c r="AE19" s="2" t="s">
        <v>134</v>
      </c>
      <c r="AF19" s="2">
        <f t="shared" si="15"/>
        <v>0.48120300751879697</v>
      </c>
      <c r="AG19" s="2">
        <f t="shared" si="16"/>
        <v>0.13744302558491478</v>
      </c>
      <c r="AH19" s="2">
        <f t="shared" si="17"/>
        <v>0.91863735123390733</v>
      </c>
      <c r="AI19" s="2">
        <f t="shared" si="18"/>
        <v>206909525</v>
      </c>
      <c r="AJ19" s="2">
        <f t="shared" si="19"/>
        <v>5859030</v>
      </c>
      <c r="AK19" s="2">
        <f t="shared" si="20"/>
        <v>5.8590299999999997</v>
      </c>
      <c r="AL19" s="2" t="s">
        <v>251</v>
      </c>
      <c r="AM19" s="2" t="s">
        <v>134</v>
      </c>
      <c r="AN19" s="2" t="s">
        <v>252</v>
      </c>
      <c r="AO19" s="2" t="s">
        <v>253</v>
      </c>
      <c r="AP19" s="2" t="s">
        <v>254</v>
      </c>
      <c r="AQ19" s="2" t="s">
        <v>255</v>
      </c>
      <c r="AR19" s="2" t="s">
        <v>134</v>
      </c>
      <c r="AS19" s="2">
        <v>1</v>
      </c>
      <c r="AT19" s="2" t="s">
        <v>256</v>
      </c>
      <c r="AU19" s="2" t="s">
        <v>257</v>
      </c>
      <c r="AV19" s="2">
        <v>3</v>
      </c>
      <c r="AW19" s="2">
        <v>0</v>
      </c>
      <c r="AX19" s="2">
        <v>0</v>
      </c>
      <c r="AY19" s="2">
        <v>0</v>
      </c>
      <c r="AZ19" s="5">
        <v>0.1</v>
      </c>
      <c r="BA19" s="5">
        <v>0.3</v>
      </c>
      <c r="BB19" s="2">
        <v>0</v>
      </c>
      <c r="BC19" s="2">
        <v>0</v>
      </c>
      <c r="BD19" s="2">
        <v>0</v>
      </c>
      <c r="BE19" s="5">
        <v>0.1</v>
      </c>
      <c r="BF19" s="2">
        <v>0</v>
      </c>
      <c r="BG19" s="5">
        <v>1.9</v>
      </c>
      <c r="BH19" s="2">
        <v>0</v>
      </c>
      <c r="BI19" s="5">
        <v>91.1</v>
      </c>
      <c r="BJ19" s="5">
        <v>5.9</v>
      </c>
      <c r="BK19" s="2">
        <v>0</v>
      </c>
      <c r="BL19" s="2">
        <v>0</v>
      </c>
      <c r="BM19" s="2">
        <v>0</v>
      </c>
      <c r="BN19" s="5">
        <v>0.8</v>
      </c>
      <c r="BO19" s="5">
        <v>628</v>
      </c>
      <c r="BP19" s="5">
        <v>750</v>
      </c>
      <c r="BQ19" s="5">
        <v>1</v>
      </c>
      <c r="BR19" s="5">
        <v>1</v>
      </c>
      <c r="BS19" s="5">
        <v>0.05</v>
      </c>
      <c r="BT19" s="5">
        <v>0.06</v>
      </c>
      <c r="BU19" s="5">
        <v>1280</v>
      </c>
      <c r="BV19" s="5">
        <v>2</v>
      </c>
      <c r="BW19" s="5">
        <v>0.1</v>
      </c>
      <c r="BX19" s="5">
        <v>45480</v>
      </c>
      <c r="BY19" s="5">
        <v>8846</v>
      </c>
      <c r="BZ19" s="5">
        <v>78</v>
      </c>
      <c r="CA19" s="5">
        <v>15</v>
      </c>
      <c r="CB19" s="5">
        <v>509.79</v>
      </c>
      <c r="CC19" s="5">
        <v>103.8</v>
      </c>
      <c r="CD19" s="2">
        <v>0</v>
      </c>
      <c r="CE19" s="2">
        <v>0</v>
      </c>
      <c r="CF19" s="2">
        <v>0</v>
      </c>
      <c r="CG19" s="2">
        <v>0</v>
      </c>
      <c r="CH19" s="5">
        <v>12</v>
      </c>
      <c r="CI19" s="5">
        <v>2</v>
      </c>
      <c r="CJ19" s="5">
        <v>1</v>
      </c>
      <c r="CK19" s="5">
        <v>3</v>
      </c>
      <c r="CL19" s="2">
        <v>0</v>
      </c>
      <c r="CM19" s="5">
        <v>80</v>
      </c>
      <c r="CN19" s="5">
        <v>89</v>
      </c>
      <c r="CO19" s="5">
        <v>3</v>
      </c>
      <c r="CP19" s="5">
        <v>9</v>
      </c>
      <c r="CQ19" s="2">
        <v>0</v>
      </c>
      <c r="CR19" s="2">
        <v>0</v>
      </c>
      <c r="CS19" s="2">
        <v>0</v>
      </c>
      <c r="CT19" s="2">
        <v>0</v>
      </c>
      <c r="CU19" s="2" t="s">
        <v>135</v>
      </c>
    </row>
    <row r="20" spans="1:99" s="2" customFormat="1" x14ac:dyDescent="0.25">
      <c r="A20" s="2" t="s">
        <v>258</v>
      </c>
      <c r="B20" s="2" t="s">
        <v>259</v>
      </c>
      <c r="C20" s="2" t="s">
        <v>260</v>
      </c>
      <c r="D20" s="2">
        <v>1935</v>
      </c>
      <c r="E20" s="2">
        <f t="shared" si="21"/>
        <v>80</v>
      </c>
      <c r="F20" s="2">
        <v>36</v>
      </c>
      <c r="G20" s="2">
        <v>50</v>
      </c>
      <c r="H20" s="2">
        <v>5200</v>
      </c>
      <c r="I20" s="2">
        <v>14900</v>
      </c>
      <c r="J20" s="2">
        <v>10720</v>
      </c>
      <c r="K20" s="2">
        <v>14900</v>
      </c>
      <c r="L20" s="2">
        <f t="shared" si="0"/>
        <v>649042510</v>
      </c>
      <c r="M20" s="2">
        <v>990</v>
      </c>
      <c r="N20" s="2">
        <f t="shared" si="1"/>
        <v>43124400</v>
      </c>
      <c r="O20" s="2">
        <f t="shared" si="2"/>
        <v>1.546875</v>
      </c>
      <c r="P20" s="2">
        <f t="shared" si="3"/>
        <v>4006391.4</v>
      </c>
      <c r="Q20" s="2">
        <f t="shared" si="4"/>
        <v>4.0063914</v>
      </c>
      <c r="R20" s="2">
        <v>2650</v>
      </c>
      <c r="S20" s="2">
        <f t="shared" si="5"/>
        <v>6863.4734999999991</v>
      </c>
      <c r="T20" s="2">
        <f t="shared" si="6"/>
        <v>1696000</v>
      </c>
      <c r="U20" s="2">
        <f t="shared" si="7"/>
        <v>73882000000</v>
      </c>
      <c r="V20" s="2">
        <v>64379.180508999998</v>
      </c>
      <c r="W20" s="2">
        <f t="shared" si="8"/>
        <v>19.622774219143199</v>
      </c>
      <c r="X20" s="2">
        <f t="shared" si="9"/>
        <v>12.193030513321546</v>
      </c>
      <c r="Y20" s="2">
        <f t="shared" si="10"/>
        <v>2.7655315063096011</v>
      </c>
      <c r="Z20" s="2">
        <f t="shared" si="11"/>
        <v>15.050470499299701</v>
      </c>
      <c r="AA20" s="2">
        <f t="shared" si="12"/>
        <v>1.4839986620749377</v>
      </c>
      <c r="AB20" s="2">
        <f t="shared" si="13"/>
        <v>1.2542058749416418</v>
      </c>
      <c r="AC20" s="2">
        <v>36</v>
      </c>
      <c r="AD20" s="2">
        <f t="shared" si="14"/>
        <v>0.41806862498054725</v>
      </c>
      <c r="AE20" s="2">
        <v>116.224</v>
      </c>
      <c r="AF20" s="2">
        <f t="shared" si="15"/>
        <v>1713.1313131313132</v>
      </c>
      <c r="AG20" s="2">
        <f t="shared" si="16"/>
        <v>0.20311125631603535</v>
      </c>
      <c r="AH20" s="2">
        <f t="shared" si="17"/>
        <v>0.30298873191683379</v>
      </c>
      <c r="AI20" s="2">
        <f t="shared" si="18"/>
        <v>466962128</v>
      </c>
      <c r="AJ20" s="2">
        <f t="shared" si="19"/>
        <v>13222905.6</v>
      </c>
      <c r="AK20" s="2">
        <f t="shared" si="20"/>
        <v>13.222905599999999</v>
      </c>
      <c r="AL20" s="2" t="s">
        <v>261</v>
      </c>
      <c r="AM20" s="2" t="s">
        <v>262</v>
      </c>
      <c r="AN20" s="2" t="s">
        <v>263</v>
      </c>
      <c r="AO20" s="2" t="s">
        <v>264</v>
      </c>
      <c r="AP20" s="2" t="s">
        <v>265</v>
      </c>
      <c r="AQ20" s="2" t="s">
        <v>266</v>
      </c>
      <c r="AR20" s="2" t="s">
        <v>195</v>
      </c>
      <c r="AS20" s="2">
        <v>4</v>
      </c>
      <c r="AT20" s="2" t="s">
        <v>267</v>
      </c>
      <c r="AU20" s="2" t="s">
        <v>268</v>
      </c>
      <c r="AV20" s="2">
        <v>3</v>
      </c>
      <c r="AW20" s="5">
        <v>85</v>
      </c>
      <c r="AX20" s="5">
        <v>15</v>
      </c>
      <c r="AY20" s="5">
        <v>1</v>
      </c>
      <c r="AZ20" s="5">
        <v>0.3</v>
      </c>
      <c r="BA20" s="5">
        <v>0.1</v>
      </c>
      <c r="BB20" s="2">
        <v>0</v>
      </c>
      <c r="BC20" s="5">
        <v>0.1</v>
      </c>
      <c r="BD20" s="2">
        <v>0</v>
      </c>
      <c r="BE20" s="2">
        <v>0</v>
      </c>
      <c r="BF20" s="5">
        <v>0.4</v>
      </c>
      <c r="BG20" s="5">
        <v>19.100000000000001</v>
      </c>
      <c r="BH20" s="5">
        <v>0.2</v>
      </c>
      <c r="BI20" s="5">
        <v>67.3</v>
      </c>
      <c r="BJ20" s="5">
        <v>7.2</v>
      </c>
      <c r="BK20" s="5">
        <v>3.9</v>
      </c>
      <c r="BL20" s="2">
        <v>0</v>
      </c>
      <c r="BM20" s="2">
        <v>0</v>
      </c>
      <c r="BN20" s="5">
        <v>1.3</v>
      </c>
      <c r="BO20" s="5">
        <v>12665</v>
      </c>
      <c r="BP20" s="5">
        <v>7328</v>
      </c>
      <c r="BQ20" s="5">
        <v>2</v>
      </c>
      <c r="BR20" s="5">
        <v>1</v>
      </c>
      <c r="BS20" s="5">
        <v>0.02</v>
      </c>
      <c r="BT20" s="5">
        <v>0.01</v>
      </c>
      <c r="BU20" s="5">
        <v>22830</v>
      </c>
      <c r="BV20" s="5">
        <v>4</v>
      </c>
      <c r="BW20" s="5">
        <v>0.03</v>
      </c>
      <c r="BX20" s="5">
        <v>276025</v>
      </c>
      <c r="BY20" s="5">
        <v>61139</v>
      </c>
      <c r="BZ20" s="5">
        <v>50</v>
      </c>
      <c r="CA20" s="5">
        <v>11</v>
      </c>
      <c r="CB20" s="5">
        <v>2.66</v>
      </c>
      <c r="CC20" s="5">
        <v>0.62</v>
      </c>
      <c r="CD20" s="5">
        <v>4</v>
      </c>
      <c r="CE20" s="5">
        <v>2</v>
      </c>
      <c r="CF20" s="5">
        <v>2</v>
      </c>
      <c r="CG20" s="5">
        <v>3</v>
      </c>
      <c r="CH20" s="5">
        <v>31</v>
      </c>
      <c r="CI20" s="5">
        <v>15</v>
      </c>
      <c r="CJ20" s="5">
        <v>15</v>
      </c>
      <c r="CK20" s="5">
        <v>4</v>
      </c>
      <c r="CL20" s="2">
        <v>0</v>
      </c>
      <c r="CM20" s="5">
        <v>39</v>
      </c>
      <c r="CN20" s="5">
        <v>60</v>
      </c>
      <c r="CO20" s="5">
        <v>3</v>
      </c>
      <c r="CP20" s="5">
        <v>11</v>
      </c>
      <c r="CQ20" s="5">
        <v>3</v>
      </c>
      <c r="CR20" s="5">
        <v>10</v>
      </c>
      <c r="CS20" s="2">
        <v>0</v>
      </c>
      <c r="CT20" s="2">
        <v>0</v>
      </c>
      <c r="CU20" s="2" t="s">
        <v>135</v>
      </c>
    </row>
    <row r="21" spans="1:99" s="2" customFormat="1" x14ac:dyDescent="0.25">
      <c r="A21" s="2" t="s">
        <v>269</v>
      </c>
      <c r="C21" s="2" t="s">
        <v>270</v>
      </c>
      <c r="D21" s="2">
        <v>1950</v>
      </c>
      <c r="E21" s="2">
        <f t="shared" si="21"/>
        <v>65</v>
      </c>
      <c r="F21" s="2">
        <v>10</v>
      </c>
      <c r="G21" s="2">
        <v>10</v>
      </c>
      <c r="H21" s="2">
        <v>300</v>
      </c>
      <c r="I21" s="2">
        <v>19000</v>
      </c>
      <c r="J21" s="2">
        <v>19000</v>
      </c>
      <c r="K21" s="2">
        <v>19000</v>
      </c>
      <c r="L21" s="2">
        <f t="shared" si="0"/>
        <v>827638100</v>
      </c>
      <c r="M21" s="2">
        <v>1840</v>
      </c>
      <c r="N21" s="2">
        <f t="shared" si="1"/>
        <v>80150400</v>
      </c>
      <c r="O21" s="2">
        <f t="shared" si="2"/>
        <v>2.875</v>
      </c>
      <c r="P21" s="2">
        <f t="shared" si="3"/>
        <v>7446222.4000000004</v>
      </c>
      <c r="Q21" s="2">
        <f t="shared" si="4"/>
        <v>7.4462224000000008</v>
      </c>
      <c r="R21" s="2">
        <v>500</v>
      </c>
      <c r="S21" s="2">
        <f t="shared" si="5"/>
        <v>1294.9949999999999</v>
      </c>
      <c r="T21" s="2">
        <f t="shared" si="6"/>
        <v>320000</v>
      </c>
      <c r="U21" s="2">
        <f t="shared" si="7"/>
        <v>13940000000</v>
      </c>
      <c r="V21" s="2">
        <v>64371.749245999999</v>
      </c>
      <c r="W21" s="2">
        <f t="shared" si="8"/>
        <v>19.620509170180799</v>
      </c>
      <c r="X21" s="2">
        <f t="shared" si="9"/>
        <v>12.191623076696924</v>
      </c>
      <c r="Y21" s="2">
        <f t="shared" si="10"/>
        <v>2.0283232226124412</v>
      </c>
      <c r="Z21" s="2">
        <f t="shared" si="11"/>
        <v>10.326063251087955</v>
      </c>
      <c r="AA21" s="2">
        <f t="shared" si="12"/>
        <v>0.83719101840154431</v>
      </c>
      <c r="AB21" s="2">
        <f t="shared" si="13"/>
        <v>3.0978189753263865</v>
      </c>
      <c r="AC21" s="2">
        <v>10</v>
      </c>
      <c r="AD21" s="2">
        <f t="shared" si="14"/>
        <v>1.0326063251087956</v>
      </c>
      <c r="AE21" s="2" t="s">
        <v>134</v>
      </c>
      <c r="AF21" s="2">
        <f t="shared" si="15"/>
        <v>173.91304347826087</v>
      </c>
      <c r="AG21" s="2">
        <f t="shared" si="16"/>
        <v>0.10221800072359666</v>
      </c>
      <c r="AH21" s="2">
        <f t="shared" si="17"/>
        <v>0.31772419666736645</v>
      </c>
      <c r="AI21" s="2">
        <f t="shared" si="18"/>
        <v>827638100</v>
      </c>
      <c r="AJ21" s="2">
        <f t="shared" si="19"/>
        <v>23436120</v>
      </c>
      <c r="AK21" s="2">
        <f t="shared" si="20"/>
        <v>23.436119999999999</v>
      </c>
      <c r="AL21" s="2" t="s">
        <v>271</v>
      </c>
      <c r="AM21" s="2" t="s">
        <v>272</v>
      </c>
      <c r="AN21" s="2" t="s">
        <v>273</v>
      </c>
      <c r="AO21" s="2" t="s">
        <v>274</v>
      </c>
      <c r="AP21" s="2" t="s">
        <v>134</v>
      </c>
      <c r="AQ21" s="2" t="s">
        <v>134</v>
      </c>
      <c r="AR21" s="2" t="s">
        <v>134</v>
      </c>
      <c r="AS21" s="2">
        <v>0</v>
      </c>
      <c r="AT21" s="2" t="s">
        <v>134</v>
      </c>
      <c r="AU21" s="2" t="s">
        <v>134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 t="s">
        <v>135</v>
      </c>
    </row>
    <row r="22" spans="1:99" s="2" customFormat="1" x14ac:dyDescent="0.25">
      <c r="A22" s="2" t="s">
        <v>275</v>
      </c>
      <c r="B22" s="2" t="s">
        <v>276</v>
      </c>
      <c r="C22" s="2" t="s">
        <v>277</v>
      </c>
      <c r="D22" s="2">
        <v>1991</v>
      </c>
      <c r="E22" s="2">
        <f t="shared" si="21"/>
        <v>24</v>
      </c>
      <c r="F22" s="2">
        <v>140</v>
      </c>
      <c r="G22" s="2">
        <v>192.5</v>
      </c>
      <c r="H22" s="2">
        <v>90700</v>
      </c>
      <c r="I22" s="2">
        <v>10600</v>
      </c>
      <c r="J22" s="2">
        <v>9960</v>
      </c>
      <c r="K22" s="2">
        <v>10600</v>
      </c>
      <c r="L22" s="2">
        <f t="shared" si="0"/>
        <v>461734940</v>
      </c>
      <c r="M22" s="2">
        <v>320</v>
      </c>
      <c r="N22" s="2">
        <f t="shared" si="1"/>
        <v>13939200</v>
      </c>
      <c r="O22" s="2">
        <f t="shared" si="2"/>
        <v>0.5</v>
      </c>
      <c r="P22" s="2">
        <f t="shared" si="3"/>
        <v>1294995.2</v>
      </c>
      <c r="Q22" s="2">
        <f t="shared" si="4"/>
        <v>1.2949952</v>
      </c>
      <c r="R22" s="2">
        <v>140</v>
      </c>
      <c r="S22" s="2">
        <f t="shared" si="5"/>
        <v>362.59859999999998</v>
      </c>
      <c r="T22" s="2">
        <f t="shared" si="6"/>
        <v>89600</v>
      </c>
      <c r="U22" s="2">
        <f t="shared" si="7"/>
        <v>3903200000</v>
      </c>
      <c r="W22" s="2">
        <f t="shared" si="8"/>
        <v>0</v>
      </c>
      <c r="X22" s="2">
        <f t="shared" si="9"/>
        <v>0</v>
      </c>
      <c r="Y22" s="2">
        <f t="shared" si="10"/>
        <v>0</v>
      </c>
      <c r="Z22" s="2">
        <f t="shared" si="11"/>
        <v>33.124923955463728</v>
      </c>
      <c r="AA22" s="2">
        <f t="shared" si="12"/>
        <v>0</v>
      </c>
      <c r="AB22" s="2">
        <f t="shared" si="13"/>
        <v>0.70981979904565129</v>
      </c>
      <c r="AC22" s="2">
        <v>140</v>
      </c>
      <c r="AD22" s="2">
        <f t="shared" si="14"/>
        <v>0.23660659968188377</v>
      </c>
      <c r="AE22" s="2" t="s">
        <v>134</v>
      </c>
      <c r="AF22" s="2">
        <f t="shared" si="15"/>
        <v>280</v>
      </c>
      <c r="AG22" s="2">
        <f t="shared" si="16"/>
        <v>0.78628757636389057</v>
      </c>
      <c r="AH22" s="2">
        <f t="shared" si="17"/>
        <v>0.10540876089889928</v>
      </c>
      <c r="AI22" s="2">
        <f t="shared" si="18"/>
        <v>433856604</v>
      </c>
      <c r="AJ22" s="2">
        <f t="shared" si="19"/>
        <v>12285460.800000001</v>
      </c>
      <c r="AK22" s="2">
        <f t="shared" si="20"/>
        <v>12.285460800000001</v>
      </c>
      <c r="AL22" s="2" t="s">
        <v>134</v>
      </c>
      <c r="AM22" s="2" t="s">
        <v>134</v>
      </c>
      <c r="AN22" s="2" t="s">
        <v>134</v>
      </c>
      <c r="AO22" s="2" t="s">
        <v>134</v>
      </c>
      <c r="AP22" s="2" t="s">
        <v>134</v>
      </c>
      <c r="AQ22" s="2" t="s">
        <v>134</v>
      </c>
      <c r="AR22" s="2" t="s">
        <v>134</v>
      </c>
      <c r="AS22" s="2">
        <v>0</v>
      </c>
      <c r="AT22" s="2" t="s">
        <v>134</v>
      </c>
      <c r="AU22" s="2" t="s">
        <v>134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 t="s">
        <v>135</v>
      </c>
    </row>
    <row r="23" spans="1:99" s="2" customFormat="1" x14ac:dyDescent="0.25">
      <c r="A23" s="2" t="s">
        <v>278</v>
      </c>
      <c r="C23" s="2" t="s">
        <v>279</v>
      </c>
      <c r="F23" s="2">
        <v>10</v>
      </c>
      <c r="G23" s="2">
        <v>21</v>
      </c>
      <c r="H23" s="2">
        <v>22127</v>
      </c>
      <c r="I23" s="2">
        <v>2200</v>
      </c>
      <c r="J23" s="2">
        <v>0</v>
      </c>
      <c r="K23" s="2">
        <v>2200</v>
      </c>
      <c r="L23" s="2">
        <f t="shared" si="0"/>
        <v>95831780</v>
      </c>
      <c r="M23" s="2">
        <v>450</v>
      </c>
      <c r="N23" s="2">
        <f t="shared" si="1"/>
        <v>19602000</v>
      </c>
      <c r="O23" s="2">
        <f t="shared" si="2"/>
        <v>0.703125</v>
      </c>
      <c r="P23" s="2">
        <f t="shared" si="3"/>
        <v>1821087</v>
      </c>
      <c r="Q23" s="2">
        <f t="shared" si="4"/>
        <v>1.8210870000000001</v>
      </c>
      <c r="R23" s="2">
        <v>430</v>
      </c>
      <c r="S23" s="2">
        <f t="shared" si="5"/>
        <v>1113.6957</v>
      </c>
      <c r="T23" s="2">
        <f t="shared" si="6"/>
        <v>275200</v>
      </c>
      <c r="U23" s="2">
        <f t="shared" si="7"/>
        <v>11988400000</v>
      </c>
      <c r="V23" s="2">
        <v>19979.558561000002</v>
      </c>
      <c r="W23" s="2">
        <f t="shared" si="8"/>
        <v>6.0897694493927998</v>
      </c>
      <c r="X23" s="2">
        <f t="shared" si="9"/>
        <v>3.7840085141020343</v>
      </c>
      <c r="Y23" s="2">
        <f t="shared" si="10"/>
        <v>1.2730058376511058</v>
      </c>
      <c r="Z23" s="2">
        <f t="shared" si="11"/>
        <v>4.8888776655443325</v>
      </c>
      <c r="AA23" s="2" t="e">
        <f t="shared" si="12"/>
        <v>#DIV/0!</v>
      </c>
      <c r="AB23" s="2">
        <f t="shared" si="13"/>
        <v>1.4666632996632998</v>
      </c>
      <c r="AC23" s="2">
        <v>10</v>
      </c>
      <c r="AD23" s="2">
        <f t="shared" si="14"/>
        <v>0.48888776655443322</v>
      </c>
      <c r="AE23" s="2" t="s">
        <v>134</v>
      </c>
      <c r="AF23" s="2">
        <f t="shared" si="15"/>
        <v>611.55555555555554</v>
      </c>
      <c r="AG23" s="2">
        <f t="shared" si="16"/>
        <v>9.7859823037945118E-2</v>
      </c>
      <c r="AH23" s="2" t="e">
        <f t="shared" si="17"/>
        <v>#DIV/0!</v>
      </c>
      <c r="AI23" s="2">
        <f t="shared" si="18"/>
        <v>0</v>
      </c>
      <c r="AJ23" s="2">
        <f t="shared" si="19"/>
        <v>0</v>
      </c>
      <c r="AK23" s="2">
        <f t="shared" si="20"/>
        <v>0</v>
      </c>
      <c r="AL23" s="2" t="s">
        <v>280</v>
      </c>
      <c r="AM23" s="2" t="s">
        <v>134</v>
      </c>
      <c r="AN23" s="2" t="s">
        <v>281</v>
      </c>
      <c r="AO23" s="2" t="s">
        <v>282</v>
      </c>
      <c r="AP23" s="2" t="s">
        <v>134</v>
      </c>
      <c r="AQ23" s="2" t="s">
        <v>134</v>
      </c>
      <c r="AR23" s="2" t="s">
        <v>134</v>
      </c>
      <c r="AS23" s="2">
        <v>0</v>
      </c>
      <c r="AT23" s="2" t="s">
        <v>134</v>
      </c>
      <c r="AU23" s="2" t="s">
        <v>134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 t="s">
        <v>135</v>
      </c>
    </row>
    <row r="24" spans="1:99" s="2" customFormat="1" x14ac:dyDescent="0.25">
      <c r="A24" s="2" t="s">
        <v>283</v>
      </c>
      <c r="C24" s="2" t="s">
        <v>284</v>
      </c>
      <c r="D24" s="2">
        <v>1990</v>
      </c>
      <c r="E24" s="2">
        <f t="shared" ref="E24:E29" si="22">2015-D24</f>
        <v>25</v>
      </c>
      <c r="F24" s="2">
        <v>68</v>
      </c>
      <c r="G24" s="2">
        <v>80</v>
      </c>
      <c r="H24" s="2">
        <v>90</v>
      </c>
      <c r="I24" s="2">
        <v>1900</v>
      </c>
      <c r="J24" s="2">
        <v>40</v>
      </c>
      <c r="K24" s="2">
        <v>1900</v>
      </c>
      <c r="L24" s="2">
        <f t="shared" si="0"/>
        <v>82763810</v>
      </c>
      <c r="M24" s="2">
        <v>260</v>
      </c>
      <c r="N24" s="2">
        <f t="shared" si="1"/>
        <v>11325600</v>
      </c>
      <c r="O24" s="2">
        <f t="shared" si="2"/>
        <v>0.40625</v>
      </c>
      <c r="P24" s="2">
        <f t="shared" si="3"/>
        <v>1052183.6000000001</v>
      </c>
      <c r="Q24" s="2">
        <f t="shared" si="4"/>
        <v>1.0521836</v>
      </c>
      <c r="R24" s="2">
        <v>8</v>
      </c>
      <c r="S24" s="2">
        <f t="shared" si="5"/>
        <v>20.719919999999998</v>
      </c>
      <c r="T24" s="2">
        <f t="shared" si="6"/>
        <v>5120</v>
      </c>
      <c r="U24" s="2">
        <f t="shared" si="7"/>
        <v>223040000</v>
      </c>
      <c r="W24" s="2">
        <f t="shared" si="8"/>
        <v>0</v>
      </c>
      <c r="X24" s="2">
        <f t="shared" si="9"/>
        <v>0</v>
      </c>
      <c r="Y24" s="2">
        <f t="shared" si="10"/>
        <v>0</v>
      </c>
      <c r="Z24" s="2">
        <f t="shared" si="11"/>
        <v>7.3076755315391679</v>
      </c>
      <c r="AA24" s="2">
        <f t="shared" si="12"/>
        <v>0</v>
      </c>
      <c r="AB24" s="2">
        <f t="shared" si="13"/>
        <v>0.32239744992084562</v>
      </c>
      <c r="AC24" s="2">
        <v>68</v>
      </c>
      <c r="AD24" s="2">
        <f t="shared" si="14"/>
        <v>0.10746581664028187</v>
      </c>
      <c r="AE24" s="2" t="s">
        <v>134</v>
      </c>
      <c r="AF24" s="2">
        <f t="shared" si="15"/>
        <v>19.692307692307693</v>
      </c>
      <c r="AG24" s="2">
        <f t="shared" si="16"/>
        <v>0.19243944464607698</v>
      </c>
      <c r="AH24" s="2">
        <f t="shared" si="17"/>
        <v>21.325509939358565</v>
      </c>
      <c r="AI24" s="2">
        <f t="shared" si="18"/>
        <v>1742396</v>
      </c>
      <c r="AJ24" s="2">
        <f t="shared" si="19"/>
        <v>49339.199999999997</v>
      </c>
      <c r="AK24" s="2">
        <f t="shared" si="20"/>
        <v>4.93392E-2</v>
      </c>
      <c r="AL24" s="2" t="s">
        <v>134</v>
      </c>
      <c r="AM24" s="2" t="s">
        <v>134</v>
      </c>
      <c r="AN24" s="2" t="s">
        <v>134</v>
      </c>
      <c r="AO24" s="2" t="s">
        <v>134</v>
      </c>
      <c r="AP24" s="2" t="s">
        <v>134</v>
      </c>
      <c r="AQ24" s="2" t="s">
        <v>134</v>
      </c>
      <c r="AR24" s="2" t="s">
        <v>134</v>
      </c>
      <c r="AS24" s="2">
        <v>0</v>
      </c>
      <c r="AT24" s="2" t="s">
        <v>134</v>
      </c>
      <c r="AU24" s="2" t="s">
        <v>134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 t="s">
        <v>135</v>
      </c>
    </row>
    <row r="25" spans="1:99" s="2" customFormat="1" x14ac:dyDescent="0.25">
      <c r="A25" s="2" t="s">
        <v>285</v>
      </c>
      <c r="B25" s="2" t="s">
        <v>286</v>
      </c>
      <c r="C25" s="2" t="s">
        <v>287</v>
      </c>
      <c r="D25" s="2">
        <v>1987</v>
      </c>
      <c r="E25" s="2">
        <f t="shared" si="22"/>
        <v>28</v>
      </c>
      <c r="F25" s="2">
        <v>71</v>
      </c>
      <c r="G25" s="2">
        <v>76</v>
      </c>
      <c r="H25" s="2">
        <v>10</v>
      </c>
      <c r="I25" s="2">
        <v>6900</v>
      </c>
      <c r="J25" s="2">
        <v>5800</v>
      </c>
      <c r="K25" s="2">
        <v>6900</v>
      </c>
      <c r="L25" s="2">
        <f t="shared" si="0"/>
        <v>300563310</v>
      </c>
      <c r="M25" s="2">
        <v>303.39999999999998</v>
      </c>
      <c r="N25" s="2">
        <f t="shared" si="1"/>
        <v>13216103.999999998</v>
      </c>
      <c r="O25" s="2">
        <f t="shared" si="2"/>
        <v>0.4740625</v>
      </c>
      <c r="P25" s="2">
        <f t="shared" si="3"/>
        <v>1227817.324</v>
      </c>
      <c r="Q25" s="2">
        <f t="shared" si="4"/>
        <v>1.2278173239999999</v>
      </c>
      <c r="R25" s="2">
        <v>5.8</v>
      </c>
      <c r="S25" s="2">
        <f t="shared" si="5"/>
        <v>15.021941999999997</v>
      </c>
      <c r="T25" s="2">
        <f t="shared" si="6"/>
        <v>3712</v>
      </c>
      <c r="U25" s="2">
        <f t="shared" si="7"/>
        <v>161704000</v>
      </c>
      <c r="W25" s="2">
        <f t="shared" si="8"/>
        <v>0</v>
      </c>
      <c r="X25" s="2">
        <f t="shared" si="9"/>
        <v>0</v>
      </c>
      <c r="Y25" s="2">
        <f t="shared" si="10"/>
        <v>0</v>
      </c>
      <c r="Z25" s="2">
        <f t="shared" si="11"/>
        <v>22.742202240539271</v>
      </c>
      <c r="AA25" s="2">
        <f t="shared" si="12"/>
        <v>0</v>
      </c>
      <c r="AB25" s="2">
        <f t="shared" si="13"/>
        <v>0.96093812283968749</v>
      </c>
      <c r="AC25" s="2">
        <v>71</v>
      </c>
      <c r="AD25" s="2">
        <f t="shared" si="14"/>
        <v>0.32031270761322916</v>
      </c>
      <c r="AE25" s="2" t="s">
        <v>134</v>
      </c>
      <c r="AF25" s="2">
        <f t="shared" si="15"/>
        <v>12.234673698088333</v>
      </c>
      <c r="AG25" s="2">
        <f t="shared" si="16"/>
        <v>0.55440385568740458</v>
      </c>
      <c r="AH25" s="2">
        <f t="shared" si="17"/>
        <v>0.17162227362337901</v>
      </c>
      <c r="AI25" s="2">
        <f t="shared" si="18"/>
        <v>252647420</v>
      </c>
      <c r="AJ25" s="2">
        <f t="shared" si="19"/>
        <v>7154184</v>
      </c>
      <c r="AK25" s="2">
        <f t="shared" si="20"/>
        <v>7.1541839999999999</v>
      </c>
      <c r="AL25" s="2" t="s">
        <v>134</v>
      </c>
      <c r="AM25" s="2" t="s">
        <v>134</v>
      </c>
      <c r="AN25" s="2" t="s">
        <v>134</v>
      </c>
      <c r="AO25" s="2" t="s">
        <v>134</v>
      </c>
      <c r="AP25" s="2" t="s">
        <v>134</v>
      </c>
      <c r="AQ25" s="2" t="s">
        <v>134</v>
      </c>
      <c r="AR25" s="2" t="s">
        <v>134</v>
      </c>
      <c r="AS25" s="2">
        <v>0</v>
      </c>
      <c r="AT25" s="2" t="s">
        <v>134</v>
      </c>
      <c r="AU25" s="2" t="s">
        <v>134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 t="s">
        <v>135</v>
      </c>
    </row>
    <row r="26" spans="1:99" s="2" customFormat="1" x14ac:dyDescent="0.25">
      <c r="A26" s="2" t="s">
        <v>288</v>
      </c>
      <c r="C26" s="2" t="s">
        <v>289</v>
      </c>
      <c r="D26" s="2">
        <v>1980</v>
      </c>
      <c r="E26" s="2">
        <f t="shared" si="22"/>
        <v>35</v>
      </c>
      <c r="F26" s="2">
        <v>11</v>
      </c>
      <c r="G26" s="2">
        <v>16</v>
      </c>
      <c r="H26" s="2">
        <v>13700</v>
      </c>
      <c r="I26" s="2">
        <v>1210</v>
      </c>
      <c r="J26" s="2">
        <v>1000</v>
      </c>
      <c r="K26" s="2">
        <v>1210</v>
      </c>
      <c r="L26" s="2">
        <f t="shared" si="0"/>
        <v>52707479</v>
      </c>
      <c r="M26" s="2">
        <v>305</v>
      </c>
      <c r="N26" s="2">
        <f t="shared" si="1"/>
        <v>13285800</v>
      </c>
      <c r="O26" s="2">
        <f t="shared" si="2"/>
        <v>0.4765625</v>
      </c>
      <c r="P26" s="2">
        <f t="shared" si="3"/>
        <v>1234292.3</v>
      </c>
      <c r="Q26" s="2">
        <f t="shared" si="4"/>
        <v>1.2342923000000001</v>
      </c>
      <c r="R26" s="2">
        <v>860</v>
      </c>
      <c r="S26" s="2">
        <f t="shared" si="5"/>
        <v>2227.3914</v>
      </c>
      <c r="T26" s="2">
        <f t="shared" si="6"/>
        <v>550400</v>
      </c>
      <c r="U26" s="2">
        <f t="shared" si="7"/>
        <v>23976800000</v>
      </c>
      <c r="W26" s="2">
        <f t="shared" si="8"/>
        <v>0</v>
      </c>
      <c r="X26" s="2">
        <f t="shared" si="9"/>
        <v>0</v>
      </c>
      <c r="Y26" s="2">
        <f t="shared" si="10"/>
        <v>0</v>
      </c>
      <c r="Z26" s="2">
        <f t="shared" si="11"/>
        <v>3.9672040072859747</v>
      </c>
      <c r="AA26" s="2">
        <f t="shared" si="12"/>
        <v>0</v>
      </c>
      <c r="AB26" s="2">
        <f t="shared" si="13"/>
        <v>1.0819647292598111</v>
      </c>
      <c r="AC26" s="2">
        <v>11</v>
      </c>
      <c r="AD26" s="2">
        <f t="shared" si="14"/>
        <v>0.36065490975327041</v>
      </c>
      <c r="AE26" s="2" t="s">
        <v>134</v>
      </c>
      <c r="AF26" s="2">
        <f t="shared" si="15"/>
        <v>1804.5901639344263</v>
      </c>
      <c r="AG26" s="2">
        <f t="shared" si="16"/>
        <v>9.6457527894970169E-2</v>
      </c>
      <c r="AH26" s="2">
        <f t="shared" si="17"/>
        <v>1.0006585433083635</v>
      </c>
      <c r="AI26" s="2">
        <f t="shared" si="18"/>
        <v>43559900</v>
      </c>
      <c r="AJ26" s="2">
        <f t="shared" si="19"/>
        <v>1233480</v>
      </c>
      <c r="AK26" s="2">
        <f t="shared" si="20"/>
        <v>1.2334799999999999</v>
      </c>
      <c r="AL26" s="2" t="s">
        <v>134</v>
      </c>
      <c r="AM26" s="2" t="s">
        <v>134</v>
      </c>
      <c r="AN26" s="2" t="s">
        <v>134</v>
      </c>
      <c r="AO26" s="2" t="s">
        <v>134</v>
      </c>
      <c r="AP26" s="2" t="s">
        <v>134</v>
      </c>
      <c r="AQ26" s="2" t="s">
        <v>134</v>
      </c>
      <c r="AR26" s="2" t="s">
        <v>134</v>
      </c>
      <c r="AS26" s="2">
        <v>0</v>
      </c>
      <c r="AT26" s="2" t="s">
        <v>134</v>
      </c>
      <c r="AU26" s="2" t="s">
        <v>134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 t="s">
        <v>135</v>
      </c>
    </row>
    <row r="27" spans="1:99" s="2" customFormat="1" x14ac:dyDescent="0.25">
      <c r="A27" s="2" t="s">
        <v>290</v>
      </c>
      <c r="C27" s="2" t="s">
        <v>291</v>
      </c>
      <c r="D27" s="2">
        <v>1995</v>
      </c>
      <c r="E27" s="2">
        <f t="shared" si="22"/>
        <v>20</v>
      </c>
      <c r="F27" s="2">
        <v>117</v>
      </c>
      <c r="G27" s="2">
        <v>122</v>
      </c>
      <c r="H27" s="2">
        <v>0</v>
      </c>
      <c r="I27" s="2">
        <v>36157</v>
      </c>
      <c r="J27" s="2">
        <v>36000</v>
      </c>
      <c r="K27" s="2">
        <v>36157</v>
      </c>
      <c r="L27" s="2">
        <f t="shared" si="0"/>
        <v>1574995304.3</v>
      </c>
      <c r="M27" s="2">
        <v>270</v>
      </c>
      <c r="N27" s="2">
        <f t="shared" si="1"/>
        <v>11761200</v>
      </c>
      <c r="O27" s="2">
        <f t="shared" si="2"/>
        <v>0.421875</v>
      </c>
      <c r="P27" s="2">
        <f t="shared" si="3"/>
        <v>1092652.2</v>
      </c>
      <c r="Q27" s="2">
        <f t="shared" si="4"/>
        <v>1.0926522000000001</v>
      </c>
      <c r="R27" s="2">
        <v>0.5</v>
      </c>
      <c r="S27" s="2">
        <f t="shared" si="5"/>
        <v>1.2949949999999999</v>
      </c>
      <c r="T27" s="2">
        <f t="shared" si="6"/>
        <v>320</v>
      </c>
      <c r="U27" s="2">
        <f t="shared" si="7"/>
        <v>13940000</v>
      </c>
      <c r="W27" s="2">
        <f t="shared" si="8"/>
        <v>0</v>
      </c>
      <c r="X27" s="2">
        <f t="shared" si="9"/>
        <v>0</v>
      </c>
      <c r="Y27" s="2">
        <f t="shared" si="10"/>
        <v>0</v>
      </c>
      <c r="Z27" s="2">
        <f t="shared" si="11"/>
        <v>133.91450738870182</v>
      </c>
      <c r="AA27" s="2">
        <f t="shared" si="12"/>
        <v>0</v>
      </c>
      <c r="AB27" s="2">
        <f t="shared" si="13"/>
        <v>3.4337053176590207</v>
      </c>
      <c r="AC27" s="2">
        <v>117</v>
      </c>
      <c r="AD27" s="2">
        <f t="shared" si="14"/>
        <v>1.1445684392196738</v>
      </c>
      <c r="AE27" s="2" t="s">
        <v>134</v>
      </c>
      <c r="AF27" s="2">
        <f t="shared" si="15"/>
        <v>1.1851851851851851</v>
      </c>
      <c r="AG27" s="2">
        <f t="shared" si="16"/>
        <v>3.4605669752482631</v>
      </c>
      <c r="AH27" s="2">
        <f t="shared" si="17"/>
        <v>2.4606357622336802E-2</v>
      </c>
      <c r="AI27" s="2">
        <f t="shared" si="18"/>
        <v>1568156400</v>
      </c>
      <c r="AJ27" s="2">
        <f t="shared" si="19"/>
        <v>44405280</v>
      </c>
      <c r="AK27" s="2">
        <f t="shared" si="20"/>
        <v>44.405279999999998</v>
      </c>
      <c r="AL27" s="2" t="s">
        <v>134</v>
      </c>
      <c r="AM27" s="2" t="s">
        <v>134</v>
      </c>
      <c r="AN27" s="2" t="s">
        <v>134</v>
      </c>
      <c r="AO27" s="2" t="s">
        <v>134</v>
      </c>
      <c r="AP27" s="2" t="s">
        <v>134</v>
      </c>
      <c r="AQ27" s="2" t="s">
        <v>134</v>
      </c>
      <c r="AR27" s="2" t="s">
        <v>134</v>
      </c>
      <c r="AS27" s="2">
        <v>0</v>
      </c>
      <c r="AT27" s="2" t="s">
        <v>134</v>
      </c>
      <c r="AU27" s="2" t="s">
        <v>134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 t="s">
        <v>135</v>
      </c>
    </row>
    <row r="28" spans="1:99" s="2" customFormat="1" x14ac:dyDescent="0.25">
      <c r="A28" s="2" t="s">
        <v>292</v>
      </c>
      <c r="B28" s="2" t="s">
        <v>293</v>
      </c>
      <c r="C28" s="2" t="s">
        <v>294</v>
      </c>
      <c r="D28" s="2">
        <v>1996</v>
      </c>
      <c r="E28" s="2">
        <f t="shared" si="22"/>
        <v>19</v>
      </c>
      <c r="F28" s="2">
        <v>10</v>
      </c>
      <c r="G28" s="2">
        <v>14</v>
      </c>
      <c r="H28" s="2">
        <v>2034</v>
      </c>
      <c r="I28" s="2">
        <v>1045</v>
      </c>
      <c r="J28" s="2">
        <v>200</v>
      </c>
      <c r="K28" s="2">
        <v>1045</v>
      </c>
      <c r="L28" s="2">
        <f t="shared" si="0"/>
        <v>45520095.5</v>
      </c>
      <c r="M28" s="2">
        <v>361</v>
      </c>
      <c r="N28" s="2">
        <f t="shared" si="1"/>
        <v>15725160</v>
      </c>
      <c r="O28" s="2">
        <f t="shared" si="2"/>
        <v>0.56406250000000002</v>
      </c>
      <c r="P28" s="2">
        <f t="shared" si="3"/>
        <v>1460916.46</v>
      </c>
      <c r="Q28" s="2">
        <f t="shared" si="4"/>
        <v>1.46091646</v>
      </c>
      <c r="R28" s="2">
        <v>48</v>
      </c>
      <c r="S28" s="2">
        <f t="shared" si="5"/>
        <v>124.31951999999998</v>
      </c>
      <c r="T28" s="2">
        <f t="shared" si="6"/>
        <v>30720</v>
      </c>
      <c r="U28" s="2">
        <f t="shared" si="7"/>
        <v>1338240000</v>
      </c>
      <c r="W28" s="2">
        <f t="shared" si="8"/>
        <v>0</v>
      </c>
      <c r="X28" s="2">
        <f t="shared" si="9"/>
        <v>0</v>
      </c>
      <c r="Y28" s="2">
        <f t="shared" si="10"/>
        <v>0</v>
      </c>
      <c r="Z28" s="2">
        <f t="shared" si="11"/>
        <v>2.8947301967038808</v>
      </c>
      <c r="AA28" s="2">
        <f t="shared" si="12"/>
        <v>0</v>
      </c>
      <c r="AB28" s="2">
        <f t="shared" si="13"/>
        <v>0.86841905901116423</v>
      </c>
      <c r="AC28" s="2">
        <v>10</v>
      </c>
      <c r="AD28" s="2">
        <f t="shared" si="14"/>
        <v>0.28947301967038808</v>
      </c>
      <c r="AE28" s="2" t="s">
        <v>134</v>
      </c>
      <c r="AF28" s="2">
        <f t="shared" si="15"/>
        <v>85.096952908587255</v>
      </c>
      <c r="AG28" s="2">
        <f t="shared" si="16"/>
        <v>6.4692808201103028E-2</v>
      </c>
      <c r="AH28" s="2">
        <f t="shared" si="17"/>
        <v>5.9219300677757234</v>
      </c>
      <c r="AI28" s="2">
        <f t="shared" si="18"/>
        <v>8711980</v>
      </c>
      <c r="AJ28" s="2">
        <f t="shared" si="19"/>
        <v>246696</v>
      </c>
      <c r="AK28" s="2">
        <f t="shared" si="20"/>
        <v>0.246696</v>
      </c>
      <c r="AL28" s="2" t="s">
        <v>134</v>
      </c>
      <c r="AM28" s="2" t="s">
        <v>134</v>
      </c>
      <c r="AN28" s="2" t="s">
        <v>134</v>
      </c>
      <c r="AO28" s="2" t="s">
        <v>134</v>
      </c>
      <c r="AP28" s="2" t="s">
        <v>134</v>
      </c>
      <c r="AQ28" s="2" t="s">
        <v>134</v>
      </c>
      <c r="AR28" s="2" t="s">
        <v>134</v>
      </c>
      <c r="AS28" s="2">
        <v>0</v>
      </c>
      <c r="AT28" s="2" t="s">
        <v>134</v>
      </c>
      <c r="AU28" s="2" t="s">
        <v>134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 t="s">
        <v>135</v>
      </c>
    </row>
    <row r="29" spans="1:99" s="2" customFormat="1" x14ac:dyDescent="0.25">
      <c r="A29" s="2" t="s">
        <v>295</v>
      </c>
      <c r="B29" s="2" t="s">
        <v>296</v>
      </c>
      <c r="C29" s="2" t="s">
        <v>297</v>
      </c>
      <c r="D29" s="2">
        <v>1996</v>
      </c>
      <c r="E29" s="2">
        <f t="shared" si="22"/>
        <v>19</v>
      </c>
      <c r="F29" s="2">
        <v>13</v>
      </c>
      <c r="G29" s="2">
        <v>16</v>
      </c>
      <c r="H29" s="2">
        <v>2034</v>
      </c>
      <c r="I29" s="2">
        <v>2153</v>
      </c>
      <c r="J29" s="2">
        <v>0</v>
      </c>
      <c r="K29" s="2">
        <v>2153</v>
      </c>
      <c r="L29" s="2">
        <f t="shared" si="0"/>
        <v>93784464.700000003</v>
      </c>
      <c r="M29" s="2">
        <v>589</v>
      </c>
      <c r="N29" s="2">
        <f t="shared" si="1"/>
        <v>25656840</v>
      </c>
      <c r="O29" s="2">
        <f t="shared" si="2"/>
        <v>0.92031250000000009</v>
      </c>
      <c r="P29" s="2">
        <f t="shared" si="3"/>
        <v>2383600.54</v>
      </c>
      <c r="Q29" s="2">
        <f t="shared" si="4"/>
        <v>2.3836005400000002</v>
      </c>
      <c r="R29" s="2">
        <v>48.5</v>
      </c>
      <c r="S29" s="2">
        <f t="shared" si="5"/>
        <v>125.61451499999998</v>
      </c>
      <c r="T29" s="2">
        <f t="shared" si="6"/>
        <v>31040</v>
      </c>
      <c r="U29" s="2">
        <f t="shared" si="7"/>
        <v>1352180000</v>
      </c>
      <c r="W29" s="2">
        <f t="shared" si="8"/>
        <v>0</v>
      </c>
      <c r="X29" s="2">
        <f t="shared" si="9"/>
        <v>0</v>
      </c>
      <c r="Y29" s="2">
        <f t="shared" si="10"/>
        <v>0</v>
      </c>
      <c r="Z29" s="2">
        <f t="shared" si="11"/>
        <v>3.6553396560137572</v>
      </c>
      <c r="AA29" s="2" t="e">
        <f t="shared" si="12"/>
        <v>#DIV/0!</v>
      </c>
      <c r="AB29" s="2">
        <f t="shared" si="13"/>
        <v>0.84353992061855942</v>
      </c>
      <c r="AC29" s="2">
        <v>13</v>
      </c>
      <c r="AD29" s="2">
        <f t="shared" si="14"/>
        <v>0.28117997353951979</v>
      </c>
      <c r="AE29" s="2" t="s">
        <v>134</v>
      </c>
      <c r="AF29" s="2">
        <f t="shared" si="15"/>
        <v>52.699490662139219</v>
      </c>
      <c r="AG29" s="2">
        <f t="shared" si="16"/>
        <v>6.3954572985181424E-2</v>
      </c>
      <c r="AH29" s="2" t="e">
        <f t="shared" si="17"/>
        <v>#DIV/0!</v>
      </c>
      <c r="AI29" s="2">
        <f t="shared" si="18"/>
        <v>0</v>
      </c>
      <c r="AJ29" s="2">
        <f t="shared" si="19"/>
        <v>0</v>
      </c>
      <c r="AK29" s="2">
        <f t="shared" si="20"/>
        <v>0</v>
      </c>
      <c r="AL29" s="2" t="s">
        <v>134</v>
      </c>
      <c r="AM29" s="2" t="s">
        <v>134</v>
      </c>
      <c r="AN29" s="2" t="s">
        <v>134</v>
      </c>
      <c r="AO29" s="2" t="s">
        <v>134</v>
      </c>
      <c r="AP29" s="2" t="s">
        <v>134</v>
      </c>
      <c r="AQ29" s="2" t="s">
        <v>134</v>
      </c>
      <c r="AR29" s="2" t="s">
        <v>134</v>
      </c>
      <c r="AS29" s="2">
        <v>0</v>
      </c>
      <c r="AT29" s="2" t="s">
        <v>134</v>
      </c>
      <c r="AU29" s="2" t="s">
        <v>134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 t="s">
        <v>135</v>
      </c>
    </row>
    <row r="30" spans="1:99" s="2" customFormat="1" x14ac:dyDescent="0.25">
      <c r="A30" s="2" t="s">
        <v>298</v>
      </c>
      <c r="C30" s="2" t="s">
        <v>299</v>
      </c>
      <c r="F30" s="2">
        <v>2</v>
      </c>
      <c r="G30" s="2">
        <v>10</v>
      </c>
      <c r="H30" s="2">
        <v>46</v>
      </c>
      <c r="I30" s="2">
        <v>12800</v>
      </c>
      <c r="J30" s="2">
        <v>1500</v>
      </c>
      <c r="K30" s="2">
        <v>12800</v>
      </c>
      <c r="L30" s="2">
        <f t="shared" si="0"/>
        <v>557566720</v>
      </c>
      <c r="M30" s="2">
        <v>6000</v>
      </c>
      <c r="N30" s="2">
        <f t="shared" si="1"/>
        <v>261360000</v>
      </c>
      <c r="O30" s="2">
        <f t="shared" si="2"/>
        <v>9.375</v>
      </c>
      <c r="P30" s="2">
        <f t="shared" si="3"/>
        <v>24281160</v>
      </c>
      <c r="Q30" s="2">
        <f t="shared" si="4"/>
        <v>24.28116</v>
      </c>
      <c r="R30" s="2">
        <v>120</v>
      </c>
      <c r="S30" s="2">
        <f t="shared" si="5"/>
        <v>310.79879999999997</v>
      </c>
      <c r="T30" s="2">
        <f t="shared" si="6"/>
        <v>76800</v>
      </c>
      <c r="U30" s="2">
        <f t="shared" si="7"/>
        <v>3345600000</v>
      </c>
      <c r="V30" s="2">
        <v>67363.753951000006</v>
      </c>
      <c r="W30" s="2">
        <f t="shared" si="8"/>
        <v>20.532472204264799</v>
      </c>
      <c r="X30" s="2">
        <f t="shared" si="9"/>
        <v>12.758290815795696</v>
      </c>
      <c r="Y30" s="2">
        <f t="shared" si="10"/>
        <v>1.1754425814157783</v>
      </c>
      <c r="Z30" s="2">
        <f t="shared" si="11"/>
        <v>2.1333284358738904</v>
      </c>
      <c r="AA30" s="2">
        <f t="shared" si="12"/>
        <v>11.097313943349871</v>
      </c>
      <c r="AB30" s="2">
        <f t="shared" si="13"/>
        <v>3.1999926538108356</v>
      </c>
      <c r="AC30" s="2">
        <v>2</v>
      </c>
      <c r="AD30" s="2">
        <f t="shared" si="14"/>
        <v>1.0666642179369452</v>
      </c>
      <c r="AE30" s="2" t="s">
        <v>134</v>
      </c>
      <c r="AF30" s="2">
        <f t="shared" si="15"/>
        <v>12.8</v>
      </c>
      <c r="AG30" s="2">
        <f t="shared" si="16"/>
        <v>1.169455255665737E-2</v>
      </c>
      <c r="AH30" s="2">
        <f t="shared" si="17"/>
        <v>13.123390731912961</v>
      </c>
      <c r="AI30" s="2">
        <f t="shared" si="18"/>
        <v>65339850</v>
      </c>
      <c r="AJ30" s="2">
        <f t="shared" si="19"/>
        <v>1850220</v>
      </c>
      <c r="AK30" s="2">
        <f t="shared" si="20"/>
        <v>1.85022</v>
      </c>
      <c r="AL30" s="2" t="s">
        <v>300</v>
      </c>
      <c r="AM30" s="2" t="s">
        <v>134</v>
      </c>
      <c r="AN30" s="2" t="s">
        <v>301</v>
      </c>
      <c r="AO30" s="2" t="s">
        <v>302</v>
      </c>
      <c r="AP30" s="2" t="s">
        <v>134</v>
      </c>
      <c r="AQ30" s="2" t="s">
        <v>134</v>
      </c>
      <c r="AR30" s="2" t="s">
        <v>134</v>
      </c>
      <c r="AS30" s="2">
        <v>0</v>
      </c>
      <c r="AT30" s="2" t="s">
        <v>134</v>
      </c>
      <c r="AU30" s="2" t="s">
        <v>134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 t="s">
        <v>135</v>
      </c>
    </row>
    <row r="31" spans="1:99" s="2" customFormat="1" x14ac:dyDescent="0.25">
      <c r="A31" s="2" t="s">
        <v>303</v>
      </c>
      <c r="B31" s="2" t="s">
        <v>304</v>
      </c>
      <c r="C31" s="2" t="s">
        <v>305</v>
      </c>
      <c r="F31" s="2">
        <v>200</v>
      </c>
      <c r="G31" s="2">
        <v>218</v>
      </c>
      <c r="H31" s="2">
        <v>71500</v>
      </c>
      <c r="I31" s="2">
        <v>50000</v>
      </c>
      <c r="J31" s="2">
        <v>40000</v>
      </c>
      <c r="K31" s="2">
        <v>50000</v>
      </c>
      <c r="L31" s="2">
        <f t="shared" si="0"/>
        <v>2177995000</v>
      </c>
      <c r="M31" s="2">
        <v>730</v>
      </c>
      <c r="N31" s="2">
        <f t="shared" si="1"/>
        <v>31798800</v>
      </c>
      <c r="O31" s="2">
        <f t="shared" si="2"/>
        <v>1.140625</v>
      </c>
      <c r="P31" s="2">
        <f t="shared" si="3"/>
        <v>2954207.8000000003</v>
      </c>
      <c r="Q31" s="2">
        <f t="shared" si="4"/>
        <v>2.9542078000000003</v>
      </c>
      <c r="R31" s="2">
        <v>100</v>
      </c>
      <c r="S31" s="2">
        <f t="shared" si="5"/>
        <v>258.99899999999997</v>
      </c>
      <c r="T31" s="2">
        <f t="shared" si="6"/>
        <v>64000</v>
      </c>
      <c r="U31" s="2">
        <f t="shared" si="7"/>
        <v>2788000000</v>
      </c>
      <c r="W31" s="2">
        <f t="shared" si="8"/>
        <v>0</v>
      </c>
      <c r="X31" s="2">
        <f t="shared" si="9"/>
        <v>0</v>
      </c>
      <c r="Y31" s="2">
        <f t="shared" si="10"/>
        <v>0</v>
      </c>
      <c r="Z31" s="2">
        <f t="shared" si="11"/>
        <v>68.492993446293568</v>
      </c>
      <c r="AA31" s="2">
        <f t="shared" si="12"/>
        <v>0</v>
      </c>
      <c r="AB31" s="2">
        <f t="shared" si="13"/>
        <v>1.0273949016944035</v>
      </c>
      <c r="AC31" s="2">
        <v>200</v>
      </c>
      <c r="AD31" s="2">
        <f t="shared" si="14"/>
        <v>0.34246496723146785</v>
      </c>
      <c r="AE31" s="2" t="s">
        <v>134</v>
      </c>
      <c r="AF31" s="2">
        <f t="shared" si="15"/>
        <v>87.671232876712324</v>
      </c>
      <c r="AG31" s="2">
        <f t="shared" si="16"/>
        <v>1.0764310833123021</v>
      </c>
      <c r="AH31" s="2">
        <f t="shared" si="17"/>
        <v>5.9875470214352897E-2</v>
      </c>
      <c r="AI31" s="2">
        <f t="shared" si="18"/>
        <v>1742396000</v>
      </c>
      <c r="AJ31" s="2">
        <f t="shared" si="19"/>
        <v>49339200</v>
      </c>
      <c r="AK31" s="2">
        <f t="shared" si="20"/>
        <v>49.339199999999998</v>
      </c>
      <c r="AL31" s="2" t="s">
        <v>134</v>
      </c>
      <c r="AM31" s="2" t="s">
        <v>134</v>
      </c>
      <c r="AN31" s="2" t="s">
        <v>134</v>
      </c>
      <c r="AO31" s="2" t="s">
        <v>134</v>
      </c>
      <c r="AP31" s="2" t="s">
        <v>134</v>
      </c>
      <c r="AQ31" s="2" t="s">
        <v>134</v>
      </c>
      <c r="AR31" s="2" t="s">
        <v>134</v>
      </c>
      <c r="AS31" s="2">
        <v>0</v>
      </c>
      <c r="AT31" s="2" t="s">
        <v>134</v>
      </c>
      <c r="AU31" s="2" t="s">
        <v>134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 t="s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2017-01-29T17:30:33Z</dcterms:created>
  <dcterms:modified xsi:type="dcterms:W3CDTF">2017-01-29T17:31:21Z</dcterms:modified>
</cp:coreProperties>
</file>