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 activeTab="1"/>
  </bookViews>
  <sheets>
    <sheet name="Sheet1" sheetId="1" r:id="rId1"/>
    <sheet name="Heading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K14" i="1" l="1"/>
  <c r="AJ14" i="1"/>
  <c r="AI14" i="1"/>
  <c r="AH14" i="1"/>
  <c r="X14" i="1"/>
  <c r="Y14" i="1" s="1"/>
  <c r="W14" i="1"/>
  <c r="AA14" i="1" s="1"/>
  <c r="U14" i="1"/>
  <c r="T14" i="1"/>
  <c r="AF14" i="1" s="1"/>
  <c r="S14" i="1"/>
  <c r="Q14" i="1"/>
  <c r="P14" i="1"/>
  <c r="O14" i="1"/>
  <c r="N14" i="1"/>
  <c r="L14" i="1"/>
  <c r="Z14" i="1" s="1"/>
  <c r="E14" i="1"/>
  <c r="AJ13" i="1"/>
  <c r="AK13" i="1" s="1"/>
  <c r="AI13" i="1"/>
  <c r="AF13" i="1"/>
  <c r="Z13" i="1"/>
  <c r="AD13" i="1" s="1"/>
  <c r="X13" i="1"/>
  <c r="W13" i="1"/>
  <c r="U13" i="1"/>
  <c r="T13" i="1"/>
  <c r="S13" i="1"/>
  <c r="Q13" i="1"/>
  <c r="P13" i="1"/>
  <c r="AH13" i="1" s="1"/>
  <c r="O13" i="1"/>
  <c r="Y13" i="1" s="1"/>
  <c r="N13" i="1"/>
  <c r="L13" i="1"/>
  <c r="E13" i="1"/>
  <c r="AK12" i="1"/>
  <c r="AJ12" i="1"/>
  <c r="AI12" i="1"/>
  <c r="AH12" i="1"/>
  <c r="X12" i="1"/>
  <c r="Y12" i="1" s="1"/>
  <c r="W12" i="1"/>
  <c r="AA12" i="1" s="1"/>
  <c r="U12" i="1"/>
  <c r="T12" i="1"/>
  <c r="AF12" i="1" s="1"/>
  <c r="S12" i="1"/>
  <c r="Q12" i="1"/>
  <c r="P12" i="1"/>
  <c r="O12" i="1"/>
  <c r="N12" i="1"/>
  <c r="L12" i="1"/>
  <c r="Z12" i="1" s="1"/>
  <c r="E12" i="1"/>
  <c r="AJ11" i="1"/>
  <c r="AK11" i="1" s="1"/>
  <c r="AI11" i="1"/>
  <c r="AF11" i="1"/>
  <c r="Z11" i="1"/>
  <c r="AD11" i="1" s="1"/>
  <c r="X11" i="1"/>
  <c r="W11" i="1"/>
  <c r="AA11" i="1" s="1"/>
  <c r="U11" i="1"/>
  <c r="T11" i="1"/>
  <c r="S11" i="1"/>
  <c r="Q11" i="1"/>
  <c r="P11" i="1"/>
  <c r="AH11" i="1" s="1"/>
  <c r="O11" i="1"/>
  <c r="Y11" i="1" s="1"/>
  <c r="N11" i="1"/>
  <c r="L11" i="1"/>
  <c r="E11" i="1"/>
  <c r="AK10" i="1"/>
  <c r="AJ10" i="1"/>
  <c r="AI10" i="1"/>
  <c r="AH10" i="1"/>
  <c r="X10" i="1"/>
  <c r="Y10" i="1" s="1"/>
  <c r="W10" i="1"/>
  <c r="AA10" i="1" s="1"/>
  <c r="U10" i="1"/>
  <c r="T10" i="1"/>
  <c r="AF10" i="1" s="1"/>
  <c r="S10" i="1"/>
  <c r="Q10" i="1"/>
  <c r="P10" i="1"/>
  <c r="O10" i="1"/>
  <c r="N10" i="1"/>
  <c r="L10" i="1"/>
  <c r="Z10" i="1" s="1"/>
  <c r="E10" i="1"/>
  <c r="AJ9" i="1"/>
  <c r="AK9" i="1" s="1"/>
  <c r="AI9" i="1"/>
  <c r="AF9" i="1"/>
  <c r="Z9" i="1"/>
  <c r="AD9" i="1" s="1"/>
  <c r="X9" i="1"/>
  <c r="W9" i="1"/>
  <c r="U9" i="1"/>
  <c r="T9" i="1"/>
  <c r="S9" i="1"/>
  <c r="Q9" i="1"/>
  <c r="P9" i="1"/>
  <c r="AH9" i="1" s="1"/>
  <c r="O9" i="1"/>
  <c r="Y9" i="1" s="1"/>
  <c r="N9" i="1"/>
  <c r="L9" i="1"/>
  <c r="E9" i="1"/>
  <c r="AK8" i="1"/>
  <c r="AJ8" i="1"/>
  <c r="AI8" i="1"/>
  <c r="AH8" i="1"/>
  <c r="X8" i="1"/>
  <c r="Y8" i="1" s="1"/>
  <c r="W8" i="1"/>
  <c r="AA8" i="1" s="1"/>
  <c r="U8" i="1"/>
  <c r="T8" i="1"/>
  <c r="AF8" i="1" s="1"/>
  <c r="S8" i="1"/>
  <c r="Q8" i="1"/>
  <c r="P8" i="1"/>
  <c r="O8" i="1"/>
  <c r="N8" i="1"/>
  <c r="L8" i="1"/>
  <c r="Z8" i="1" s="1"/>
  <c r="E8" i="1"/>
  <c r="AJ7" i="1"/>
  <c r="AK7" i="1" s="1"/>
  <c r="AI7" i="1"/>
  <c r="AF7" i="1"/>
  <c r="Z7" i="1"/>
  <c r="AD7" i="1" s="1"/>
  <c r="X7" i="1"/>
  <c r="W7" i="1"/>
  <c r="AA7" i="1" s="1"/>
  <c r="U7" i="1"/>
  <c r="T7" i="1"/>
  <c r="S7" i="1"/>
  <c r="Q7" i="1"/>
  <c r="P7" i="1"/>
  <c r="AH7" i="1" s="1"/>
  <c r="O7" i="1"/>
  <c r="Y7" i="1" s="1"/>
  <c r="N7" i="1"/>
  <c r="L7" i="1"/>
  <c r="E7" i="1"/>
  <c r="AK6" i="1"/>
  <c r="AJ6" i="1"/>
  <c r="AI6" i="1"/>
  <c r="AH6" i="1"/>
  <c r="X6" i="1"/>
  <c r="Y6" i="1" s="1"/>
  <c r="W6" i="1"/>
  <c r="AA6" i="1" s="1"/>
  <c r="U6" i="1"/>
  <c r="T6" i="1"/>
  <c r="AF6" i="1" s="1"/>
  <c r="S6" i="1"/>
  <c r="Q6" i="1"/>
  <c r="P6" i="1"/>
  <c r="O6" i="1"/>
  <c r="N6" i="1"/>
  <c r="L6" i="1"/>
  <c r="Z6" i="1" s="1"/>
  <c r="E6" i="1"/>
  <c r="AJ5" i="1"/>
  <c r="AK5" i="1" s="1"/>
  <c r="AI5" i="1"/>
  <c r="AF5" i="1"/>
  <c r="Z5" i="1"/>
  <c r="AD5" i="1" s="1"/>
  <c r="X5" i="1"/>
  <c r="W5" i="1"/>
  <c r="U5" i="1"/>
  <c r="T5" i="1"/>
  <c r="S5" i="1"/>
  <c r="Q5" i="1"/>
  <c r="P5" i="1"/>
  <c r="AH5" i="1" s="1"/>
  <c r="O5" i="1"/>
  <c r="Y5" i="1" s="1"/>
  <c r="N5" i="1"/>
  <c r="L5" i="1"/>
  <c r="E5" i="1"/>
  <c r="AK4" i="1"/>
  <c r="AJ4" i="1"/>
  <c r="AI4" i="1"/>
  <c r="AH4" i="1"/>
  <c r="X4" i="1"/>
  <c r="Y4" i="1" s="1"/>
  <c r="W4" i="1"/>
  <c r="AA4" i="1" s="1"/>
  <c r="U4" i="1"/>
  <c r="T4" i="1"/>
  <c r="AF4" i="1" s="1"/>
  <c r="S4" i="1"/>
  <c r="Q4" i="1"/>
  <c r="P4" i="1"/>
  <c r="O4" i="1"/>
  <c r="N4" i="1"/>
  <c r="L4" i="1"/>
  <c r="Z4" i="1" s="1"/>
  <c r="E4" i="1"/>
  <c r="AJ3" i="1"/>
  <c r="AK3" i="1" s="1"/>
  <c r="AI3" i="1"/>
  <c r="AF3" i="1"/>
  <c r="Z3" i="1"/>
  <c r="AD3" i="1" s="1"/>
  <c r="X3" i="1"/>
  <c r="W3" i="1"/>
  <c r="AA3" i="1" s="1"/>
  <c r="U3" i="1"/>
  <c r="T3" i="1"/>
  <c r="S3" i="1"/>
  <c r="Q3" i="1"/>
  <c r="P3" i="1"/>
  <c r="AH3" i="1" s="1"/>
  <c r="O3" i="1"/>
  <c r="Y3" i="1" s="1"/>
  <c r="N3" i="1"/>
  <c r="L3" i="1"/>
  <c r="E3" i="1"/>
  <c r="AG4" i="1" l="1"/>
  <c r="AD4" i="1"/>
  <c r="AB4" i="1"/>
  <c r="AG8" i="1"/>
  <c r="AD8" i="1"/>
  <c r="AB8" i="1"/>
  <c r="AG12" i="1"/>
  <c r="AB12" i="1"/>
  <c r="AD12" i="1"/>
  <c r="AG6" i="1"/>
  <c r="AB6" i="1"/>
  <c r="AD6" i="1"/>
  <c r="AG10" i="1"/>
  <c r="AD10" i="1"/>
  <c r="AB10" i="1"/>
  <c r="AG14" i="1"/>
  <c r="AB14" i="1"/>
  <c r="AD14" i="1"/>
  <c r="AA5" i="1"/>
  <c r="AA9" i="1"/>
  <c r="AA13" i="1"/>
  <c r="AG7" i="1"/>
  <c r="AG9" i="1"/>
  <c r="AG11" i="1"/>
  <c r="AG13" i="1"/>
  <c r="AB3" i="1"/>
  <c r="AB5" i="1"/>
  <c r="AB7" i="1"/>
  <c r="AB9" i="1"/>
  <c r="AB11" i="1"/>
  <c r="AB13" i="1"/>
  <c r="AG3" i="1"/>
  <c r="AG5" i="1"/>
</calcChain>
</file>

<file path=xl/sharedStrings.xml><?xml version="1.0" encoding="utf-8"?>
<sst xmlns="http://schemas.openxmlformats.org/spreadsheetml/2006/main" count="468" uniqueCount="231">
  <si>
    <t>WALLUM LAKE</t>
  </si>
  <si>
    <t>RI00301</t>
  </si>
  <si>
    <t>ND</t>
  </si>
  <si>
    <t>1.253</t>
  </si>
  <si>
    <t>179.5</t>
  </si>
  <si>
    <t>Wallum Lake</t>
  </si>
  <si>
    <t>1090003001249</t>
  </si>
  <si>
    <t>Surface area from NID</t>
  </si>
  <si>
    <t>PASCOAG RESERVOIR UPPER</t>
  </si>
  <si>
    <t>ECHO LAKE</t>
  </si>
  <si>
    <t>RI00304</t>
  </si>
  <si>
    <t>1.369</t>
  </si>
  <si>
    <t>441</t>
  </si>
  <si>
    <t>Pascoag Reservoir</t>
  </si>
  <si>
    <t>1090003001226</t>
  </si>
  <si>
    <t>FLAT RIVER RESERVOIR</t>
  </si>
  <si>
    <t>JOHNSON S POND DAM</t>
  </si>
  <si>
    <t>RI00601</t>
  </si>
  <si>
    <t>2.401</t>
  </si>
  <si>
    <t>248</t>
  </si>
  <si>
    <t>Flat River Reservoir</t>
  </si>
  <si>
    <t>1090004002777</t>
  </si>
  <si>
    <t>TIOGUE LAKE</t>
  </si>
  <si>
    <t>RI00604</t>
  </si>
  <si>
    <t>DIAMOND HILL RESERVOIR</t>
  </si>
  <si>
    <t>PAWTUCKET UPPER RES DAM</t>
  </si>
  <si>
    <t>RI00802</t>
  </si>
  <si>
    <t>1.382</t>
  </si>
  <si>
    <t>188</t>
  </si>
  <si>
    <t>Diamond Hill Reservoir</t>
  </si>
  <si>
    <t>1090003008024</t>
  </si>
  <si>
    <t>PAWTUCKET RESERVOIR</t>
  </si>
  <si>
    <t>ARNOLD MILLS RESERVOIR</t>
  </si>
  <si>
    <t>RI00803</t>
  </si>
  <si>
    <t>1.038</t>
  </si>
  <si>
    <t>162</t>
  </si>
  <si>
    <t>Arnold Mills Reservoir</t>
  </si>
  <si>
    <t>1090003007877</t>
  </si>
  <si>
    <t>JAMES V TURNER RESERVOIR</t>
  </si>
  <si>
    <t>EAST PROV. WATERWORKS DAM</t>
  </si>
  <si>
    <t>RI01002</t>
  </si>
  <si>
    <t>WATSON, HAROLD E,  RESERVOIR</t>
  </si>
  <si>
    <t>PACHET BROOK POND</t>
  </si>
  <si>
    <t>RI01802</t>
  </si>
  <si>
    <t>1.534</t>
  </si>
  <si>
    <t>14.5</t>
  </si>
  <si>
    <t>Watson Reservoir</t>
  </si>
  <si>
    <t>1090004002824</t>
  </si>
  <si>
    <t>LAWTON VALLEY RESERVOIR</t>
  </si>
  <si>
    <t>RI02701</t>
  </si>
  <si>
    <t>GAINER MEMORIAL</t>
  </si>
  <si>
    <t>SCITUATE RESERVOIR DAM</t>
  </si>
  <si>
    <t>RI03001</t>
  </si>
  <si>
    <t>9.469</t>
  </si>
  <si>
    <t>284</t>
  </si>
  <si>
    <t>Scituate Reservoir</t>
  </si>
  <si>
    <t>1090004002732</t>
  </si>
  <si>
    <t>MOSWANSICUT POND</t>
  </si>
  <si>
    <t>RI03002</t>
  </si>
  <si>
    <t>1.145</t>
  </si>
  <si>
    <t>304</t>
  </si>
  <si>
    <t>Moswansicut Pond</t>
  </si>
  <si>
    <t>1090004002654</t>
  </si>
  <si>
    <t>WATERMAN LAKE</t>
  </si>
  <si>
    <t>RI03103</t>
  </si>
  <si>
    <t>1.058</t>
  </si>
  <si>
    <t>328</t>
  </si>
  <si>
    <t>Waterman Reservoir</t>
  </si>
  <si>
    <t>1090004002612</t>
  </si>
  <si>
    <t>Dam_Name</t>
  </si>
  <si>
    <t>Other_Dam_Name</t>
  </si>
  <si>
    <t>NIDID</t>
  </si>
  <si>
    <t>Year_Completed</t>
  </si>
  <si>
    <t>Reservoir_Age</t>
  </si>
  <si>
    <t>Hydraulic_Height</t>
  </si>
  <si>
    <t>NID_Height</t>
  </si>
  <si>
    <t>Maximum_Discharge</t>
  </si>
  <si>
    <t>Maximum_Storage</t>
  </si>
  <si>
    <t>Normal_Storage</t>
  </si>
  <si>
    <t>NID_Storage</t>
  </si>
  <si>
    <r>
      <t>NID_Storage 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</si>
  <si>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Surface_Area_(acres)</t>
  </si>
  <si>
    <r>
      <t>Surface_Area_(ft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</si>
  <si>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.)</t>
    </r>
  </si>
  <si>
    <r>
      <t>Surface_Area_(m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</si>
  <si>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</si>
  <si>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</si>
  <si>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</si>
  <si>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Drainage_Area_(acres)</t>
  </si>
  <si>
    <r>
      <t>Drainage_Area_(ft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</si>
  <si>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Reservoir_Perimeter (ft.)</t>
  </si>
  <si>
    <t>Reservoir_Perimeter (km)</t>
  </si>
  <si>
    <t>Reservoir_Perimeter (mi)</t>
  </si>
  <si>
    <t>Shoreline_Development_Index</t>
  </si>
  <si>
    <t>Mean_Depth</t>
  </si>
  <si>
    <t>Index_of_Basin_Permanence</t>
  </si>
  <si>
    <t>Development_of_Volume</t>
  </si>
  <si>
    <t>Maximum_Depth_(in_ft_as_Hydraulic_Height)</t>
  </si>
  <si>
    <t>Mean_Depth_Max_Depth_Ratio_(Depth_Ratio)</t>
  </si>
  <si>
    <t>Mean_Q</t>
  </si>
  <si>
    <t>Catchment_Area_Surface_Area_Ratio</t>
  </si>
  <si>
    <t>Relative_Depth_(as_a_%_of_the_Mean_Depth)</t>
  </si>
  <si>
    <t>Surface_Area_Lake_Volume_Ratio</t>
  </si>
  <si>
    <r>
      <t>Lake_Volume_(ft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</si>
  <si>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Lake_Volume_(m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</si>
  <si>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AreaSqKm</t>
  </si>
  <si>
    <t>Elevation</t>
  </si>
  <si>
    <t>GNIS_Name</t>
  </si>
  <si>
    <t>ReachCode</t>
  </si>
  <si>
    <t>E2RF1_</t>
  </si>
  <si>
    <t>HUC</t>
  </si>
  <si>
    <t>MEANV</t>
  </si>
  <si>
    <t>STRAHLER</t>
  </si>
  <si>
    <t>RR</t>
  </si>
  <si>
    <t>REACH</t>
  </si>
  <si>
    <t>NUTCODE</t>
  </si>
  <si>
    <t>PSEWER</t>
  </si>
  <si>
    <t>PSEPTIC</t>
  </si>
  <si>
    <t>POTHER</t>
  </si>
  <si>
    <t>WATER</t>
  </si>
  <si>
    <t>WETLANDS</t>
  </si>
  <si>
    <t>URBGRASS</t>
  </si>
  <si>
    <t>LURBAN</t>
  </si>
  <si>
    <t>HURBAN</t>
  </si>
  <si>
    <t>COMM</t>
  </si>
  <si>
    <t>FORESTD</t>
  </si>
  <si>
    <t>FORESTE</t>
  </si>
  <si>
    <t>FORESTM</t>
  </si>
  <si>
    <t>SHRUB</t>
  </si>
  <si>
    <t>GRASS</t>
  </si>
  <si>
    <t>PASTURE</t>
  </si>
  <si>
    <t>CROPS</t>
  </si>
  <si>
    <t>ORCHARDS</t>
  </si>
  <si>
    <t>BARREN</t>
  </si>
  <si>
    <t>TNLOADB</t>
  </si>
  <si>
    <t>TPLOADB</t>
  </si>
  <si>
    <t>TNYLDB</t>
  </si>
  <si>
    <t>TPYLDB</t>
  </si>
  <si>
    <t>TNCONCB</t>
  </si>
  <si>
    <t>TPCONCB</t>
  </si>
  <si>
    <t>TNLOADBW</t>
  </si>
  <si>
    <t>TNYLDBW</t>
  </si>
  <si>
    <t>TNCONCBW</t>
  </si>
  <si>
    <t>TNLOAD</t>
  </si>
  <si>
    <t>TPLOAD</t>
  </si>
  <si>
    <t>TNYLD</t>
  </si>
  <si>
    <t>TPYLD</t>
  </si>
  <si>
    <t>TNCONC</t>
  </si>
  <si>
    <t>TPCONC</t>
  </si>
  <si>
    <t>TNPOINT</t>
  </si>
  <si>
    <t>TPPOINT</t>
  </si>
  <si>
    <t>TNFERT</t>
  </si>
  <si>
    <t>TPFERT</t>
  </si>
  <si>
    <t>TNATMOS</t>
  </si>
  <si>
    <t>TNFOREST</t>
  </si>
  <si>
    <t>TPFOREST</t>
  </si>
  <si>
    <t>TNBARREN</t>
  </si>
  <si>
    <t>TPBARREN</t>
  </si>
  <si>
    <t>TNSHRUB</t>
  </si>
  <si>
    <t>TPSHRUB</t>
  </si>
  <si>
    <t>TNGRASS</t>
  </si>
  <si>
    <t>TPGRASS</t>
  </si>
  <si>
    <t>TNMAN</t>
  </si>
  <si>
    <t>TPMAN</t>
  </si>
  <si>
    <t>TNDFRAC</t>
  </si>
  <si>
    <t>TPDFRAC</t>
  </si>
  <si>
    <t>Data_Source_(surface_area)</t>
  </si>
  <si>
    <t>In_years</t>
  </si>
  <si>
    <t>In_ft</t>
  </si>
  <si>
    <r>
      <t>In_</t>
    </r>
    <r>
      <rPr>
        <sz val="11"/>
        <color theme="1"/>
        <rFont val="Calibri"/>
        <family val="2"/>
        <scheme val="minor"/>
      </rP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/s_(cubic_feet/sec)</t>
    </r>
  </si>
  <si>
    <r>
      <t>In_</t>
    </r>
    <r>
      <rPr>
        <sz val="11"/>
        <color theme="1"/>
        <rFont val="Calibri"/>
        <family val="2"/>
        <scheme val="minor"/>
      </rPr>
      <t>acre-ft</t>
    </r>
  </si>
  <si>
    <t xml:space="preserve"> (NID_Storage * 43560)</t>
  </si>
  <si>
    <t>In_acres</t>
  </si>
  <si>
    <t>SA_(acres)*43560</t>
  </si>
  <si>
    <t>SA_(acres)*0.0015625</t>
  </si>
  <si>
    <t>SA_(acres)*4046.86</t>
  </si>
  <si>
    <t>SA_(acres)*0.00404686</t>
  </si>
  <si>
    <r>
      <t>In_mi</t>
    </r>
    <r>
      <rPr>
        <vertAlign val="superscript"/>
        <sz val="11"/>
        <color theme="1"/>
        <rFont val="Calibri"/>
        <family val="2"/>
        <scheme val="minor"/>
      </rPr>
      <t>2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</si>
  <si>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)*2.58999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</si>
  <si>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)*640</t>
    </r>
  </si>
  <si>
    <t>DA_(Sq.Mi.)*2.788e+7</t>
  </si>
  <si>
    <t>In_ft.</t>
  </si>
  <si>
    <t>RP_km=RP_ft*0.0003048</t>
  </si>
  <si>
    <t>RP_miles=RP_ft*0.000189394</t>
  </si>
  <si>
    <r>
      <t>D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=SL/2*(sqrt(</t>
    </r>
    <r>
      <rPr>
        <sz val="11"/>
        <color theme="1"/>
        <rFont val="Calibri"/>
        <family val="2"/>
      </rPr>
      <t>Π*Ao))</t>
    </r>
  </si>
  <si>
    <r>
      <t>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=V/Ao</t>
    </r>
  </si>
  <si>
    <r>
      <t>IBP=SL/V_where_V_is_10</t>
    </r>
    <r>
      <rPr>
        <vertAlign val="superscript"/>
        <sz val="11"/>
        <color theme="1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_SL_is_in_km</t>
    </r>
  </si>
  <si>
    <r>
      <t>D</t>
    </r>
    <r>
      <rPr>
        <vertAlign val="super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=3*Z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</si>
  <si>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t>in_ft.</t>
  </si>
  <si>
    <r>
      <t>Depth Ratio=Z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</si>
  <si>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r>
      <t>In_cfs_(ft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/sec)</t>
    </r>
  </si>
  <si>
    <t>C=Catchment Area/Surface Area</t>
  </si>
  <si>
    <r>
      <t>Zr = 50*Z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* (Π/A0)</t>
    </r>
    <r>
      <rPr>
        <vertAlign val="superscript"/>
        <sz val="11"/>
        <color theme="1"/>
        <rFont val="Calibri"/>
        <family val="2"/>
        <scheme val="minor"/>
      </rPr>
      <t>1/2</t>
    </r>
  </si>
  <si>
    <t>ϒ=A/V</t>
  </si>
  <si>
    <t>LV_cu.ft.=acre-ft*43559.9</t>
  </si>
  <si>
    <t>LV_cu.meters=acre-ft*1233.48</t>
  </si>
  <si>
    <t>LV_cu.ft.=acre-ft*1233.49_(in_10^6_m^3)</t>
  </si>
  <si>
    <r>
      <t>In_km</t>
    </r>
    <r>
      <rPr>
        <vertAlign val="superscript"/>
        <sz val="11"/>
        <color theme="1"/>
        <rFont val="Calibri"/>
        <family val="2"/>
        <scheme val="minor"/>
      </rPr>
      <t>2</t>
    </r>
  </si>
  <si>
    <t>In_meters</t>
  </si>
  <si>
    <t>Data_Source</t>
  </si>
  <si>
    <t>Dam_name</t>
  </si>
  <si>
    <t>Other_dam_name</t>
  </si>
  <si>
    <t>Year_Cdompleted</t>
  </si>
  <si>
    <t>Reservoir_Age_Normalized</t>
  </si>
  <si>
    <t>Max_Discharge</t>
  </si>
  <si>
    <t>Max_Storage</t>
  </si>
  <si>
    <t>Max_Storage(ML)</t>
  </si>
  <si>
    <t>Max_Storage(ML)_logtrans</t>
  </si>
  <si>
    <t>Max_Storage(ML)_logtrans_standardized</t>
  </si>
  <si>
    <t>NID_Storage (cubic_feet)</t>
  </si>
  <si>
    <t>Surface_Area_(Sq.ft.)</t>
  </si>
  <si>
    <t>Surface_Area_(Sq.Mi.)</t>
  </si>
  <si>
    <t>Surface_Area_(Sq.meters)</t>
  </si>
  <si>
    <t>Surface_Area_(Sq. Kilometers)</t>
  </si>
  <si>
    <t>Drainage_Area_(Sq. Mi.)</t>
  </si>
  <si>
    <t>Drainage_Area_(Sq. km)</t>
  </si>
  <si>
    <t>Drainage_Area_(Acres)</t>
  </si>
  <si>
    <t>Drainage_Area_(Sq._ft.)</t>
  </si>
  <si>
    <t>Shoreline_Surface_Area_Ratio</t>
  </si>
  <si>
    <t>Shoreline_Surface_Area_Ratio_log_transformed</t>
  </si>
  <si>
    <t>Shoreline_Surface_Area_Ratio_log_transformed_standardized</t>
  </si>
  <si>
    <t>Reservoir_Perimeter (ft)</t>
  </si>
  <si>
    <t>Reservoir_Perimeter (miles)</t>
  </si>
  <si>
    <t>Lake_Volume_(cu._ft)</t>
  </si>
  <si>
    <t>Lake_Volume_(cu._meters)</t>
  </si>
  <si>
    <t>Lake_Volume_(cu._meters) in 10^6 m^3</t>
  </si>
  <si>
    <t>RFHP SPARROW_NIDID</t>
  </si>
  <si>
    <t>Permanent_ID</t>
  </si>
  <si>
    <t>E2RF1_ID</t>
  </si>
  <si>
    <t>Pasture_Normalized</t>
  </si>
  <si>
    <t>NIDStateFederal_USACE_DamsSurface_area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</si>
</sst>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0" fontId="0" fillId="2" borderId="0" xfId="0" applyFill="1"/>
    <xf numFmtId="0" fontId="0" fillId="0" borderId="0" xfId="0" applyFont="1" applyFill="1"/>
    <xf numFmtId="0" fontId="3" fillId="0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4"/>
  <sheetViews>
    <sheetView workbookViewId="0">
      <selection sqref="A1:XFD2"/>
    </sheetView>
  </sheetViews>
  <sheetFormatPr defaultRowHeight="15" x14ac:dyDescent="0.25"/>
  <sheetData>
    <row r="1" spans="1:99" s="1" customFormat="1" ht="17.25" x14ac:dyDescent="0.25">
      <c r="A1" s="2" t="s">
        <v>69</v>
      </c>
      <c r="B1" s="2" t="s">
        <v>70</v>
      </c>
      <c r="C1" s="2" t="s">
        <v>71</v>
      </c>
      <c r="D1" s="2" t="s">
        <v>72</v>
      </c>
      <c r="E1" s="2" t="s">
        <v>73</v>
      </c>
      <c r="F1" s="2" t="s">
        <v>74</v>
      </c>
      <c r="G1" s="2" t="s">
        <v>75</v>
      </c>
      <c r="H1" s="2" t="s">
        <v>76</v>
      </c>
      <c r="I1" s="2" t="s">
        <v>77</v>
      </c>
      <c r="J1" s="2" t="s">
        <v>78</v>
      </c>
      <c r="K1" s="2" t="s">
        <v>79</v>
      </c>
      <c r="L1" s="2" t="s">
        <v>80</v>
      </c>
      <c r="M1" s="2" t="s">
        <v>81</v>
      </c>
      <c r="N1" s="2" t="s">
        <v>82</v>
      </c>
      <c r="O1" s="2" t="s">
        <v>83</v>
      </c>
      <c r="P1" s="2" t="s">
        <v>84</v>
      </c>
      <c r="Q1" s="2" t="s">
        <v>85</v>
      </c>
      <c r="R1" s="2" t="s">
        <v>86</v>
      </c>
      <c r="S1" s="2" t="s">
        <v>87</v>
      </c>
      <c r="T1" s="2" t="s">
        <v>88</v>
      </c>
      <c r="U1" s="2" t="s">
        <v>89</v>
      </c>
      <c r="V1" s="2" t="s">
        <v>90</v>
      </c>
      <c r="W1" s="2" t="s">
        <v>91</v>
      </c>
      <c r="X1" s="2" t="s">
        <v>92</v>
      </c>
      <c r="Y1" s="2" t="s">
        <v>93</v>
      </c>
      <c r="Z1" s="2" t="s">
        <v>94</v>
      </c>
      <c r="AA1" s="2" t="s">
        <v>95</v>
      </c>
      <c r="AB1" s="2" t="s">
        <v>96</v>
      </c>
      <c r="AC1" s="2" t="s">
        <v>97</v>
      </c>
      <c r="AD1" s="2" t="s">
        <v>98</v>
      </c>
      <c r="AE1" s="2" t="s">
        <v>99</v>
      </c>
      <c r="AF1" s="2" t="s">
        <v>100</v>
      </c>
      <c r="AG1" s="2" t="s">
        <v>101</v>
      </c>
      <c r="AH1" s="2" t="s">
        <v>102</v>
      </c>
      <c r="AI1" s="2" t="s">
        <v>103</v>
      </c>
      <c r="AJ1" s="2" t="s">
        <v>104</v>
      </c>
      <c r="AK1" s="2" t="s">
        <v>104</v>
      </c>
      <c r="AL1" s="2" t="s">
        <v>105</v>
      </c>
      <c r="AM1" s="2" t="s">
        <v>106</v>
      </c>
      <c r="AN1" s="2" t="s">
        <v>107</v>
      </c>
      <c r="AO1" s="2" t="s">
        <v>108</v>
      </c>
      <c r="AP1" s="2" t="s">
        <v>109</v>
      </c>
      <c r="AQ1" s="2" t="s">
        <v>110</v>
      </c>
      <c r="AR1" s="2" t="s">
        <v>111</v>
      </c>
      <c r="AS1" s="2" t="s">
        <v>112</v>
      </c>
      <c r="AT1" s="2" t="s">
        <v>113</v>
      </c>
      <c r="AU1" s="2" t="s">
        <v>114</v>
      </c>
      <c r="AV1" s="2" t="s">
        <v>115</v>
      </c>
      <c r="AW1" s="2" t="s">
        <v>116</v>
      </c>
      <c r="AX1" s="2" t="s">
        <v>117</v>
      </c>
      <c r="AY1" s="2" t="s">
        <v>118</v>
      </c>
      <c r="AZ1" s="2" t="s">
        <v>119</v>
      </c>
      <c r="BA1" s="2" t="s">
        <v>120</v>
      </c>
      <c r="BB1" s="2" t="s">
        <v>121</v>
      </c>
      <c r="BC1" s="2" t="s">
        <v>122</v>
      </c>
      <c r="BD1" s="1" t="s">
        <v>123</v>
      </c>
      <c r="BE1" s="1" t="s">
        <v>124</v>
      </c>
      <c r="BF1" s="1" t="s">
        <v>125</v>
      </c>
      <c r="BG1" s="1" t="s">
        <v>126</v>
      </c>
      <c r="BH1" s="1" t="s">
        <v>127</v>
      </c>
      <c r="BI1" s="1" t="s">
        <v>128</v>
      </c>
      <c r="BJ1" s="1" t="s">
        <v>129</v>
      </c>
      <c r="BK1" s="1" t="s">
        <v>130</v>
      </c>
      <c r="BL1" s="1" t="s">
        <v>131</v>
      </c>
      <c r="BM1" s="1" t="s">
        <v>132</v>
      </c>
      <c r="BN1" s="1" t="s">
        <v>133</v>
      </c>
      <c r="BO1" s="1" t="s">
        <v>134</v>
      </c>
      <c r="BP1" s="1" t="s">
        <v>135</v>
      </c>
      <c r="BQ1" s="1" t="s">
        <v>136</v>
      </c>
      <c r="BR1" s="1" t="s">
        <v>137</v>
      </c>
      <c r="BS1" s="1" t="s">
        <v>138</v>
      </c>
      <c r="BT1" s="1" t="s">
        <v>139</v>
      </c>
      <c r="BU1" s="1" t="s">
        <v>140</v>
      </c>
      <c r="BV1" s="1" t="s">
        <v>141</v>
      </c>
      <c r="BW1" s="1" t="s">
        <v>142</v>
      </c>
      <c r="BX1" s="1" t="s">
        <v>143</v>
      </c>
      <c r="BY1" s="1" t="s">
        <v>144</v>
      </c>
      <c r="BZ1" s="1" t="s">
        <v>145</v>
      </c>
      <c r="CA1" s="1" t="s">
        <v>146</v>
      </c>
      <c r="CB1" s="1" t="s">
        <v>147</v>
      </c>
      <c r="CC1" s="1" t="s">
        <v>148</v>
      </c>
      <c r="CD1" s="1" t="s">
        <v>149</v>
      </c>
      <c r="CE1" s="1" t="s">
        <v>150</v>
      </c>
      <c r="CF1" s="1" t="s">
        <v>151</v>
      </c>
      <c r="CG1" s="1" t="s">
        <v>152</v>
      </c>
      <c r="CH1" s="1" t="s">
        <v>153</v>
      </c>
      <c r="CI1" s="1" t="s">
        <v>154</v>
      </c>
      <c r="CJ1" s="1" t="s">
        <v>155</v>
      </c>
      <c r="CK1" s="1" t="s">
        <v>156</v>
      </c>
      <c r="CL1" s="1" t="s">
        <v>157</v>
      </c>
      <c r="CM1" s="1" t="s">
        <v>158</v>
      </c>
      <c r="CN1" s="1" t="s">
        <v>159</v>
      </c>
      <c r="CO1" s="1" t="s">
        <v>160</v>
      </c>
      <c r="CP1" s="1" t="s">
        <v>161</v>
      </c>
      <c r="CQ1" s="1" t="s">
        <v>162</v>
      </c>
      <c r="CR1" s="1" t="s">
        <v>163</v>
      </c>
      <c r="CS1" s="1" t="s">
        <v>164</v>
      </c>
      <c r="CT1" s="1" t="s">
        <v>165</v>
      </c>
      <c r="CU1" s="1" t="s">
        <v>166</v>
      </c>
    </row>
    <row r="2" spans="1:99" s="1" customFormat="1" ht="18.75" x14ac:dyDescent="0.35">
      <c r="E2" s="1" t="s">
        <v>167</v>
      </c>
      <c r="F2" s="1" t="s">
        <v>168</v>
      </c>
      <c r="G2" s="1" t="s">
        <v>168</v>
      </c>
      <c r="H2" s="3" t="s">
        <v>169</v>
      </c>
      <c r="I2" s="3" t="s">
        <v>170</v>
      </c>
      <c r="J2" s="3" t="s">
        <v>170</v>
      </c>
      <c r="K2" s="3" t="s">
        <v>170</v>
      </c>
      <c r="L2" s="1" t="s">
        <v>171</v>
      </c>
      <c r="M2" s="1" t="s">
        <v>172</v>
      </c>
      <c r="N2" s="1" t="s">
        <v>173</v>
      </c>
      <c r="O2" s="1" t="s">
        <v>174</v>
      </c>
      <c r="P2" s="1" t="s">
        <v>175</v>
      </c>
      <c r="Q2" s="1" t="s">
        <v>176</v>
      </c>
      <c r="R2" s="1" t="s">
        <v>177</v>
      </c>
      <c r="S2" s="1" t="s">
        <v>178</v>
      </c>
      <c r="T2" s="1" t="s">
        <v>179</v>
      </c>
      <c r="U2" s="1" t="s">
        <v>180</v>
      </c>
      <c r="V2" s="1" t="s">
        <v>181</v>
      </c>
      <c r="W2" s="1" t="s">
        <v>182</v>
      </c>
      <c r="X2" s="1" t="s">
        <v>183</v>
      </c>
      <c r="Y2" s="1" t="s">
        <v>184</v>
      </c>
      <c r="Z2" s="1" t="s">
        <v>185</v>
      </c>
      <c r="AA2" s="1" t="s">
        <v>186</v>
      </c>
      <c r="AB2" s="1" t="s">
        <v>187</v>
      </c>
      <c r="AC2" s="1" t="s">
        <v>188</v>
      </c>
      <c r="AD2" s="1" t="s">
        <v>189</v>
      </c>
      <c r="AE2" s="1" t="s">
        <v>190</v>
      </c>
      <c r="AF2" s="1" t="s">
        <v>191</v>
      </c>
      <c r="AG2" s="1" t="s">
        <v>192</v>
      </c>
      <c r="AH2" s="4" t="s">
        <v>193</v>
      </c>
      <c r="AI2" s="4" t="s">
        <v>194</v>
      </c>
      <c r="AJ2" s="4" t="s">
        <v>195</v>
      </c>
      <c r="AK2" s="4" t="s">
        <v>196</v>
      </c>
      <c r="AL2" s="1" t="s">
        <v>197</v>
      </c>
      <c r="AM2" s="1" t="s">
        <v>198</v>
      </c>
      <c r="AN2" s="1" t="s">
        <v>107</v>
      </c>
      <c r="AO2" s="1" t="s">
        <v>108</v>
      </c>
      <c r="AP2" s="1" t="s">
        <v>109</v>
      </c>
      <c r="AQ2" s="1" t="s">
        <v>110</v>
      </c>
      <c r="AR2" s="1" t="s">
        <v>111</v>
      </c>
      <c r="AS2" s="1" t="s">
        <v>112</v>
      </c>
      <c r="AT2" s="1" t="s">
        <v>113</v>
      </c>
      <c r="AU2" s="1" t="s">
        <v>114</v>
      </c>
      <c r="AV2" s="1" t="s">
        <v>115</v>
      </c>
      <c r="AW2" s="1" t="s">
        <v>116</v>
      </c>
      <c r="AX2" s="1" t="s">
        <v>117</v>
      </c>
      <c r="AY2" s="1" t="s">
        <v>118</v>
      </c>
      <c r="AZ2" s="1" t="s">
        <v>119</v>
      </c>
      <c r="BA2" s="1" t="s">
        <v>120</v>
      </c>
      <c r="BB2" s="1" t="s">
        <v>121</v>
      </c>
      <c r="BC2" s="1" t="s">
        <v>122</v>
      </c>
      <c r="BD2" s="1" t="s">
        <v>123</v>
      </c>
      <c r="BE2" s="1" t="s">
        <v>124</v>
      </c>
      <c r="BF2" s="1" t="s">
        <v>125</v>
      </c>
      <c r="BG2" s="1" t="s">
        <v>126</v>
      </c>
      <c r="BH2" s="1" t="s">
        <v>127</v>
      </c>
      <c r="BI2" s="1" t="s">
        <v>128</v>
      </c>
      <c r="BJ2" s="1" t="s">
        <v>129</v>
      </c>
      <c r="BK2" s="1" t="s">
        <v>130</v>
      </c>
      <c r="BL2" s="1" t="s">
        <v>131</v>
      </c>
      <c r="BM2" s="1" t="s">
        <v>132</v>
      </c>
      <c r="BN2" s="1" t="s">
        <v>133</v>
      </c>
      <c r="BO2" s="1" t="s">
        <v>134</v>
      </c>
      <c r="BP2" s="1" t="s">
        <v>135</v>
      </c>
      <c r="BQ2" s="1" t="s">
        <v>136</v>
      </c>
      <c r="BR2" s="1" t="s">
        <v>137</v>
      </c>
      <c r="BS2" s="1" t="s">
        <v>138</v>
      </c>
      <c r="BT2" s="1" t="s">
        <v>139</v>
      </c>
      <c r="BU2" s="1" t="s">
        <v>140</v>
      </c>
      <c r="BV2" s="1" t="s">
        <v>141</v>
      </c>
      <c r="BW2" s="1" t="s">
        <v>142</v>
      </c>
      <c r="BX2" s="1" t="s">
        <v>143</v>
      </c>
      <c r="BY2" s="1" t="s">
        <v>144</v>
      </c>
      <c r="BZ2" s="1" t="s">
        <v>145</v>
      </c>
      <c r="CA2" s="1" t="s">
        <v>146</v>
      </c>
      <c r="CB2" s="1" t="s">
        <v>147</v>
      </c>
      <c r="CC2" s="1" t="s">
        <v>148</v>
      </c>
      <c r="CD2" s="1" t="s">
        <v>149</v>
      </c>
      <c r="CE2" s="1" t="s">
        <v>150</v>
      </c>
      <c r="CF2" s="1" t="s">
        <v>151</v>
      </c>
      <c r="CG2" s="1" t="s">
        <v>152</v>
      </c>
      <c r="CH2" s="1" t="s">
        <v>153</v>
      </c>
      <c r="CI2" s="1" t="s">
        <v>154</v>
      </c>
      <c r="CJ2" s="1" t="s">
        <v>155</v>
      </c>
      <c r="CK2" s="1" t="s">
        <v>156</v>
      </c>
      <c r="CL2" s="1" t="s">
        <v>157</v>
      </c>
      <c r="CM2" s="1" t="s">
        <v>158</v>
      </c>
      <c r="CN2" s="1" t="s">
        <v>159</v>
      </c>
      <c r="CO2" s="1" t="s">
        <v>160</v>
      </c>
      <c r="CP2" s="1" t="s">
        <v>161</v>
      </c>
      <c r="CQ2" s="1" t="s">
        <v>162</v>
      </c>
      <c r="CR2" s="1" t="s">
        <v>163</v>
      </c>
      <c r="CS2" s="1" t="s">
        <v>164</v>
      </c>
      <c r="CT2" s="1" t="s">
        <v>165</v>
      </c>
      <c r="CU2" s="1" t="s">
        <v>199</v>
      </c>
    </row>
    <row r="3" spans="1:99" s="1" customFormat="1" x14ac:dyDescent="0.25">
      <c r="A3" s="1" t="s">
        <v>0</v>
      </c>
      <c r="C3" s="1" t="s">
        <v>1</v>
      </c>
      <c r="D3" s="1">
        <v>1866</v>
      </c>
      <c r="E3" s="1">
        <f t="shared" ref="E3:E14" si="0">2015-D3</f>
        <v>149</v>
      </c>
      <c r="F3" s="1">
        <v>8</v>
      </c>
      <c r="G3" s="1">
        <v>10</v>
      </c>
      <c r="H3" s="1">
        <v>80</v>
      </c>
      <c r="I3" s="1">
        <v>10000</v>
      </c>
      <c r="J3" s="1">
        <v>9000</v>
      </c>
      <c r="K3" s="1">
        <v>10000</v>
      </c>
      <c r="L3" s="1">
        <f t="shared" ref="L3:L14" si="1">K3*43559.9</f>
        <v>435599000</v>
      </c>
      <c r="M3" s="1">
        <v>322</v>
      </c>
      <c r="N3" s="1">
        <f t="shared" ref="N3:N14" si="2">M3*43560</f>
        <v>14026320</v>
      </c>
      <c r="O3" s="1">
        <f t="shared" ref="O3:O14" si="3">M3*0.0015625</f>
        <v>0.50312500000000004</v>
      </c>
      <c r="P3" s="1">
        <f t="shared" ref="P3:P14" si="4">M3*4046.86</f>
        <v>1303088.92</v>
      </c>
      <c r="Q3" s="1">
        <f t="shared" ref="Q3:Q14" si="5">M3*0.00404686</f>
        <v>1.30308892</v>
      </c>
      <c r="R3" s="1">
        <v>2</v>
      </c>
      <c r="S3" s="1">
        <f t="shared" ref="S3:S14" si="6">R3*2.58999</f>
        <v>5.1799799999999996</v>
      </c>
      <c r="T3" s="1">
        <f t="shared" ref="T3:T14" si="7">R3*640</f>
        <v>1280</v>
      </c>
      <c r="U3" s="1">
        <f t="shared" ref="U3:U14" si="8">R3*27880000</f>
        <v>55760000</v>
      </c>
      <c r="V3" s="1">
        <v>27934.468870000001</v>
      </c>
      <c r="W3" s="1">
        <f t="shared" ref="W3:W14" si="9">V3*0.0003048</f>
        <v>8.5144261115760003</v>
      </c>
      <c r="X3" s="1">
        <f t="shared" ref="X3:X14" si="10">V3*0.000189394</f>
        <v>5.2906207971647801</v>
      </c>
      <c r="Y3" s="1">
        <f t="shared" ref="Y3:Y14" si="11">X3/(2*(SQRT(3.1416*O3)))</f>
        <v>2.1040848345158087</v>
      </c>
      <c r="Z3" s="1">
        <f t="shared" ref="Z3:Z14" si="12">L3/N3</f>
        <v>31.055829326580316</v>
      </c>
      <c r="AA3" s="1">
        <f t="shared" ref="AA3:AA14" si="13">W3/AK3</f>
        <v>0.7669742077136773</v>
      </c>
      <c r="AB3" s="1">
        <f t="shared" ref="AB3:AB14" si="14">3*Z3/AC3</f>
        <v>11.645935997467618</v>
      </c>
      <c r="AC3" s="1">
        <v>8</v>
      </c>
      <c r="AD3" s="1">
        <f t="shared" ref="AD3:AD14" si="15">Z3/AC3</f>
        <v>3.8819786658225395</v>
      </c>
      <c r="AE3" s="1" t="s">
        <v>2</v>
      </c>
      <c r="AF3" s="1">
        <f t="shared" ref="AF3:AF14" si="16">T3/M3</f>
        <v>3.9751552795031055</v>
      </c>
      <c r="AG3" s="1">
        <f t="shared" ref="AG3:AG14" si="17">50*Z3*SQRT(3.1416)*(SQRT(N3))^-1</f>
        <v>0.73488047430861037</v>
      </c>
      <c r="AH3" s="1">
        <f t="shared" ref="AH3:AH14" si="18">P3/AJ3</f>
        <v>0.11738143932433259</v>
      </c>
      <c r="AI3" s="1">
        <f t="shared" ref="AI3:AI14" si="19">J3*43559.9</f>
        <v>392039100</v>
      </c>
      <c r="AJ3" s="1">
        <f t="shared" ref="AJ3:AJ14" si="20">J3*1233.48</f>
        <v>11101320</v>
      </c>
      <c r="AK3" s="1">
        <f t="shared" ref="AK3:AK14" si="21">AJ3/10^6</f>
        <v>11.101319999999999</v>
      </c>
      <c r="AL3" s="1" t="s">
        <v>3</v>
      </c>
      <c r="AM3" s="1" t="s">
        <v>4</v>
      </c>
      <c r="AN3" s="1" t="s">
        <v>5</v>
      </c>
      <c r="AO3" s="1" t="s">
        <v>6</v>
      </c>
      <c r="AP3" s="1" t="s">
        <v>2</v>
      </c>
      <c r="AQ3" s="1" t="s">
        <v>2</v>
      </c>
      <c r="AR3" s="1" t="s">
        <v>2</v>
      </c>
      <c r="AS3" s="1">
        <v>0</v>
      </c>
      <c r="AT3" s="1" t="s">
        <v>2</v>
      </c>
      <c r="AU3" s="1" t="s">
        <v>2</v>
      </c>
      <c r="AV3" s="1">
        <v>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0</v>
      </c>
      <c r="BD3" s="1">
        <v>0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  <c r="CC3" s="1">
        <v>0</v>
      </c>
      <c r="CD3" s="1">
        <v>0</v>
      </c>
      <c r="CE3" s="1">
        <v>0</v>
      </c>
      <c r="CF3" s="1">
        <v>0</v>
      </c>
      <c r="CG3" s="1">
        <v>0</v>
      </c>
      <c r="CH3" s="1">
        <v>0</v>
      </c>
      <c r="CI3" s="1">
        <v>0</v>
      </c>
      <c r="CJ3" s="1">
        <v>0</v>
      </c>
      <c r="CK3" s="1">
        <v>0</v>
      </c>
      <c r="CL3" s="1">
        <v>0</v>
      </c>
      <c r="CM3" s="1">
        <v>0</v>
      </c>
      <c r="CN3" s="1">
        <v>0</v>
      </c>
      <c r="CO3" s="1">
        <v>0</v>
      </c>
      <c r="CP3" s="1">
        <v>0</v>
      </c>
      <c r="CQ3" s="1">
        <v>0</v>
      </c>
      <c r="CR3" s="1">
        <v>0</v>
      </c>
      <c r="CS3" s="1">
        <v>0</v>
      </c>
      <c r="CT3" s="1">
        <v>0</v>
      </c>
      <c r="CU3" s="1" t="s">
        <v>7</v>
      </c>
    </row>
    <row r="4" spans="1:99" s="1" customFormat="1" x14ac:dyDescent="0.25">
      <c r="A4" s="1" t="s">
        <v>8</v>
      </c>
      <c r="B4" s="1" t="s">
        <v>9</v>
      </c>
      <c r="C4" s="1" t="s">
        <v>10</v>
      </c>
      <c r="D4" s="1">
        <v>1860</v>
      </c>
      <c r="E4" s="1">
        <f t="shared" si="0"/>
        <v>155</v>
      </c>
      <c r="F4" s="1">
        <v>27</v>
      </c>
      <c r="G4" s="1">
        <v>27</v>
      </c>
      <c r="H4" s="1">
        <v>1020</v>
      </c>
      <c r="I4" s="1">
        <v>9000</v>
      </c>
      <c r="J4" s="1">
        <v>5000</v>
      </c>
      <c r="K4" s="1">
        <v>9000</v>
      </c>
      <c r="L4" s="1">
        <f t="shared" si="1"/>
        <v>392039100</v>
      </c>
      <c r="M4" s="1">
        <v>500</v>
      </c>
      <c r="N4" s="1">
        <f t="shared" si="2"/>
        <v>21780000</v>
      </c>
      <c r="O4" s="1">
        <f t="shared" si="3"/>
        <v>0.78125</v>
      </c>
      <c r="P4" s="1">
        <f t="shared" si="4"/>
        <v>2023430</v>
      </c>
      <c r="Q4" s="1">
        <f t="shared" si="5"/>
        <v>2.0234300000000003</v>
      </c>
      <c r="R4" s="1">
        <v>8</v>
      </c>
      <c r="S4" s="1">
        <f t="shared" si="6"/>
        <v>20.719919999999998</v>
      </c>
      <c r="T4" s="1">
        <f t="shared" si="7"/>
        <v>5120</v>
      </c>
      <c r="U4" s="1">
        <f t="shared" si="8"/>
        <v>223040000</v>
      </c>
      <c r="V4" s="1">
        <v>51677.300953999998</v>
      </c>
      <c r="W4" s="1">
        <f t="shared" si="9"/>
        <v>15.751241330779198</v>
      </c>
      <c r="X4" s="1">
        <f t="shared" si="10"/>
        <v>9.7873707368818756</v>
      </c>
      <c r="Y4" s="1">
        <f t="shared" si="11"/>
        <v>3.1236731484735558</v>
      </c>
      <c r="Z4" s="1">
        <f t="shared" si="12"/>
        <v>17.999958677685949</v>
      </c>
      <c r="AA4" s="1">
        <f t="shared" si="13"/>
        <v>2.5539516377694325</v>
      </c>
      <c r="AB4" s="1">
        <f t="shared" si="14"/>
        <v>1.9999954086317719</v>
      </c>
      <c r="AC4" s="1">
        <v>27</v>
      </c>
      <c r="AD4" s="1">
        <f t="shared" si="15"/>
        <v>0.66666513621059076</v>
      </c>
      <c r="AE4" s="1" t="s">
        <v>2</v>
      </c>
      <c r="AF4" s="1">
        <f t="shared" si="16"/>
        <v>10.24</v>
      </c>
      <c r="AG4" s="1">
        <f t="shared" si="17"/>
        <v>0.34181256149856681</v>
      </c>
      <c r="AH4" s="1">
        <f t="shared" si="18"/>
        <v>0.32808476829782407</v>
      </c>
      <c r="AI4" s="1">
        <f t="shared" si="19"/>
        <v>217799500</v>
      </c>
      <c r="AJ4" s="1">
        <f t="shared" si="20"/>
        <v>6167400</v>
      </c>
      <c r="AK4" s="1">
        <f t="shared" si="21"/>
        <v>6.1673999999999998</v>
      </c>
      <c r="AL4" s="1" t="s">
        <v>11</v>
      </c>
      <c r="AM4" s="1" t="s">
        <v>12</v>
      </c>
      <c r="AN4" s="1" t="s">
        <v>13</v>
      </c>
      <c r="AO4" s="1" t="s">
        <v>14</v>
      </c>
      <c r="AP4" s="1" t="s">
        <v>2</v>
      </c>
      <c r="AQ4" s="1" t="s">
        <v>2</v>
      </c>
      <c r="AR4" s="1" t="s">
        <v>2</v>
      </c>
      <c r="AS4" s="1">
        <v>0</v>
      </c>
      <c r="AT4" s="1" t="s">
        <v>2</v>
      </c>
      <c r="AU4" s="1" t="s">
        <v>2</v>
      </c>
      <c r="AV4" s="1">
        <v>0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0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  <c r="CC4" s="1">
        <v>0</v>
      </c>
      <c r="CD4" s="1">
        <v>0</v>
      </c>
      <c r="CE4" s="1">
        <v>0</v>
      </c>
      <c r="CF4" s="1">
        <v>0</v>
      </c>
      <c r="CG4" s="1">
        <v>0</v>
      </c>
      <c r="CH4" s="1">
        <v>0</v>
      </c>
      <c r="CI4" s="1">
        <v>0</v>
      </c>
      <c r="CJ4" s="1">
        <v>0</v>
      </c>
      <c r="CK4" s="1">
        <v>0</v>
      </c>
      <c r="CL4" s="1">
        <v>0</v>
      </c>
      <c r="CM4" s="1">
        <v>0</v>
      </c>
      <c r="CN4" s="1">
        <v>0</v>
      </c>
      <c r="CO4" s="1">
        <v>0</v>
      </c>
      <c r="CP4" s="1">
        <v>0</v>
      </c>
      <c r="CQ4" s="1">
        <v>0</v>
      </c>
      <c r="CR4" s="1">
        <v>0</v>
      </c>
      <c r="CS4" s="1">
        <v>0</v>
      </c>
      <c r="CT4" s="1">
        <v>0</v>
      </c>
      <c r="CU4" s="1" t="s">
        <v>7</v>
      </c>
    </row>
    <row r="5" spans="1:99" s="1" customFormat="1" x14ac:dyDescent="0.25">
      <c r="A5" s="1" t="s">
        <v>15</v>
      </c>
      <c r="B5" s="1" t="s">
        <v>16</v>
      </c>
      <c r="C5" s="1" t="s">
        <v>17</v>
      </c>
      <c r="D5" s="1">
        <v>1873</v>
      </c>
      <c r="E5" s="1">
        <f t="shared" si="0"/>
        <v>142</v>
      </c>
      <c r="F5" s="1">
        <v>9</v>
      </c>
      <c r="G5" s="1">
        <v>24</v>
      </c>
      <c r="H5" s="1">
        <v>12000</v>
      </c>
      <c r="I5" s="1">
        <v>12650</v>
      </c>
      <c r="J5" s="1">
        <v>4195</v>
      </c>
      <c r="K5" s="1">
        <v>12650</v>
      </c>
      <c r="L5" s="1">
        <f t="shared" si="1"/>
        <v>551032735</v>
      </c>
      <c r="M5" s="1">
        <v>950</v>
      </c>
      <c r="N5" s="1">
        <f t="shared" si="2"/>
        <v>41382000</v>
      </c>
      <c r="O5" s="1">
        <f t="shared" si="3"/>
        <v>1.484375</v>
      </c>
      <c r="P5" s="1">
        <f t="shared" si="4"/>
        <v>3844517</v>
      </c>
      <c r="Q5" s="1">
        <f t="shared" si="5"/>
        <v>3.8445170000000002</v>
      </c>
      <c r="R5" s="1">
        <v>58</v>
      </c>
      <c r="S5" s="1">
        <f t="shared" si="6"/>
        <v>150.21941999999999</v>
      </c>
      <c r="T5" s="1">
        <f t="shared" si="7"/>
        <v>37120</v>
      </c>
      <c r="U5" s="1">
        <f t="shared" si="8"/>
        <v>1617040000</v>
      </c>
      <c r="V5" s="1">
        <v>108213.17122</v>
      </c>
      <c r="W5" s="1">
        <f t="shared" si="9"/>
        <v>32.983374587855998</v>
      </c>
      <c r="X5" s="1">
        <f t="shared" si="10"/>
        <v>20.494925350040681</v>
      </c>
      <c r="Y5" s="1">
        <f t="shared" si="11"/>
        <v>4.745359128080735</v>
      </c>
      <c r="Z5" s="1">
        <f t="shared" si="12"/>
        <v>13.315758904837852</v>
      </c>
      <c r="AA5" s="1">
        <f t="shared" si="13"/>
        <v>6.374278138129732</v>
      </c>
      <c r="AB5" s="1">
        <f t="shared" si="14"/>
        <v>4.4385863016126175</v>
      </c>
      <c r="AC5" s="1">
        <v>9</v>
      </c>
      <c r="AD5" s="1">
        <f t="shared" si="15"/>
        <v>1.4795287672042057</v>
      </c>
      <c r="AE5" s="1" t="s">
        <v>2</v>
      </c>
      <c r="AF5" s="1">
        <f t="shared" si="16"/>
        <v>39.073684210526316</v>
      </c>
      <c r="AG5" s="1">
        <f t="shared" si="17"/>
        <v>0.18344489627248226</v>
      </c>
      <c r="AH5" s="1">
        <f t="shared" si="18"/>
        <v>0.74298100091283159</v>
      </c>
      <c r="AI5" s="1">
        <f t="shared" si="19"/>
        <v>182733780.5</v>
      </c>
      <c r="AJ5" s="1">
        <f t="shared" si="20"/>
        <v>5174448.5999999996</v>
      </c>
      <c r="AK5" s="1">
        <f t="shared" si="21"/>
        <v>5.1744485999999998</v>
      </c>
      <c r="AL5" s="1" t="s">
        <v>18</v>
      </c>
      <c r="AM5" s="1" t="s">
        <v>19</v>
      </c>
      <c r="AN5" s="1" t="s">
        <v>20</v>
      </c>
      <c r="AO5" s="1" t="s">
        <v>21</v>
      </c>
      <c r="AP5" s="1" t="s">
        <v>2</v>
      </c>
      <c r="AQ5" s="1" t="s">
        <v>2</v>
      </c>
      <c r="AR5" s="1" t="s">
        <v>2</v>
      </c>
      <c r="AS5" s="1">
        <v>0</v>
      </c>
      <c r="AT5" s="1" t="s">
        <v>2</v>
      </c>
      <c r="AU5" s="1" t="s">
        <v>2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0</v>
      </c>
      <c r="BL5" s="1">
        <v>0</v>
      </c>
      <c r="BM5" s="1">
        <v>0</v>
      </c>
      <c r="BN5" s="1">
        <v>0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  <c r="CC5" s="1">
        <v>0</v>
      </c>
      <c r="CD5" s="1">
        <v>0</v>
      </c>
      <c r="CE5" s="1">
        <v>0</v>
      </c>
      <c r="CF5" s="1">
        <v>0</v>
      </c>
      <c r="CG5" s="1">
        <v>0</v>
      </c>
      <c r="CH5" s="1">
        <v>0</v>
      </c>
      <c r="CI5" s="1">
        <v>0</v>
      </c>
      <c r="CJ5" s="1">
        <v>0</v>
      </c>
      <c r="CK5" s="1">
        <v>0</v>
      </c>
      <c r="CL5" s="1">
        <v>0</v>
      </c>
      <c r="CM5" s="1">
        <v>0</v>
      </c>
      <c r="CN5" s="1">
        <v>0</v>
      </c>
      <c r="CO5" s="1">
        <v>0</v>
      </c>
      <c r="CP5" s="1">
        <v>0</v>
      </c>
      <c r="CQ5" s="1">
        <v>0</v>
      </c>
      <c r="CR5" s="1">
        <v>0</v>
      </c>
      <c r="CS5" s="1">
        <v>0</v>
      </c>
      <c r="CT5" s="1">
        <v>0</v>
      </c>
      <c r="CU5" s="1" t="s">
        <v>7</v>
      </c>
    </row>
    <row r="6" spans="1:99" s="1" customFormat="1" x14ac:dyDescent="0.25">
      <c r="A6" s="1" t="s">
        <v>22</v>
      </c>
      <c r="C6" s="1" t="s">
        <v>23</v>
      </c>
      <c r="D6" s="1">
        <v>1875</v>
      </c>
      <c r="E6" s="1">
        <f t="shared" si="0"/>
        <v>140</v>
      </c>
      <c r="F6" s="1">
        <v>14</v>
      </c>
      <c r="G6" s="1">
        <v>15</v>
      </c>
      <c r="H6" s="1">
        <v>210</v>
      </c>
      <c r="I6" s="1">
        <v>1468</v>
      </c>
      <c r="J6" s="1">
        <v>1335</v>
      </c>
      <c r="K6" s="1">
        <v>1468</v>
      </c>
      <c r="L6" s="1">
        <f t="shared" si="1"/>
        <v>63945933.200000003</v>
      </c>
      <c r="M6" s="1">
        <v>267</v>
      </c>
      <c r="N6" s="1">
        <f t="shared" si="2"/>
        <v>11630520</v>
      </c>
      <c r="O6" s="1">
        <f t="shared" si="3"/>
        <v>0.41718750000000004</v>
      </c>
      <c r="P6" s="1">
        <f t="shared" si="4"/>
        <v>1080511.6200000001</v>
      </c>
      <c r="Q6" s="1">
        <f t="shared" si="5"/>
        <v>1.08051162</v>
      </c>
      <c r="R6" s="1">
        <v>2</v>
      </c>
      <c r="S6" s="1">
        <f t="shared" si="6"/>
        <v>5.1799799999999996</v>
      </c>
      <c r="T6" s="1">
        <f t="shared" si="7"/>
        <v>1280</v>
      </c>
      <c r="U6" s="1">
        <f t="shared" si="8"/>
        <v>55760000</v>
      </c>
      <c r="W6" s="1">
        <f t="shared" si="9"/>
        <v>0</v>
      </c>
      <c r="X6" s="1">
        <f t="shared" si="10"/>
        <v>0</v>
      </c>
      <c r="Y6" s="1">
        <f t="shared" si="11"/>
        <v>0</v>
      </c>
      <c r="Z6" s="1">
        <f t="shared" si="12"/>
        <v>5.4981147188603776</v>
      </c>
      <c r="AA6" s="1">
        <f t="shared" si="13"/>
        <v>0</v>
      </c>
      <c r="AB6" s="1">
        <f t="shared" si="14"/>
        <v>1.1781674397557951</v>
      </c>
      <c r="AC6" s="1">
        <v>14</v>
      </c>
      <c r="AD6" s="1">
        <f t="shared" si="15"/>
        <v>0.39272247991859838</v>
      </c>
      <c r="AE6" s="1" t="s">
        <v>2</v>
      </c>
      <c r="AF6" s="1">
        <f t="shared" si="16"/>
        <v>4.7940074906367043</v>
      </c>
      <c r="AG6" s="1">
        <f t="shared" si="17"/>
        <v>0.14287613040290092</v>
      </c>
      <c r="AH6" s="1">
        <f t="shared" si="18"/>
        <v>0.65616953659564814</v>
      </c>
      <c r="AI6" s="1">
        <f t="shared" si="19"/>
        <v>58152466.5</v>
      </c>
      <c r="AJ6" s="1">
        <f t="shared" si="20"/>
        <v>1646695.8</v>
      </c>
      <c r="AK6" s="1">
        <f t="shared" si="21"/>
        <v>1.6466958</v>
      </c>
      <c r="AL6" s="1" t="s">
        <v>2</v>
      </c>
      <c r="AM6" s="1" t="s">
        <v>2</v>
      </c>
      <c r="AN6" s="1" t="s">
        <v>2</v>
      </c>
      <c r="AO6" s="1" t="s">
        <v>2</v>
      </c>
      <c r="AP6" s="1" t="s">
        <v>2</v>
      </c>
      <c r="AQ6" s="1" t="s">
        <v>2</v>
      </c>
      <c r="AR6" s="1" t="s">
        <v>2</v>
      </c>
      <c r="AS6" s="1">
        <v>0</v>
      </c>
      <c r="AT6" s="1" t="s">
        <v>2</v>
      </c>
      <c r="AU6" s="1" t="s">
        <v>2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1">
        <v>0</v>
      </c>
      <c r="CK6" s="1">
        <v>0</v>
      </c>
      <c r="CL6" s="1">
        <v>0</v>
      </c>
      <c r="CM6" s="1">
        <v>0</v>
      </c>
      <c r="CN6" s="1">
        <v>0</v>
      </c>
      <c r="CO6" s="1">
        <v>0</v>
      </c>
      <c r="CP6" s="1">
        <v>0</v>
      </c>
      <c r="CQ6" s="1">
        <v>0</v>
      </c>
      <c r="CR6" s="1">
        <v>0</v>
      </c>
      <c r="CS6" s="1">
        <v>0</v>
      </c>
      <c r="CT6" s="1">
        <v>0</v>
      </c>
      <c r="CU6" s="1" t="s">
        <v>7</v>
      </c>
    </row>
    <row r="7" spans="1:99" s="1" customFormat="1" x14ac:dyDescent="0.25">
      <c r="A7" s="1" t="s">
        <v>24</v>
      </c>
      <c r="B7" s="1" t="s">
        <v>25</v>
      </c>
      <c r="C7" s="1" t="s">
        <v>26</v>
      </c>
      <c r="D7" s="1">
        <v>1971</v>
      </c>
      <c r="E7" s="1">
        <f t="shared" si="0"/>
        <v>44</v>
      </c>
      <c r="F7" s="1">
        <v>71</v>
      </c>
      <c r="G7" s="1">
        <v>80</v>
      </c>
      <c r="H7" s="1">
        <v>3100</v>
      </c>
      <c r="I7" s="1">
        <v>15680</v>
      </c>
      <c r="J7" s="1">
        <v>11000</v>
      </c>
      <c r="K7" s="1">
        <v>15680</v>
      </c>
      <c r="L7" s="1">
        <f t="shared" si="1"/>
        <v>683019232</v>
      </c>
      <c r="M7" s="1">
        <v>390</v>
      </c>
      <c r="N7" s="1">
        <f t="shared" si="2"/>
        <v>16988400</v>
      </c>
      <c r="O7" s="1">
        <f t="shared" si="3"/>
        <v>0.609375</v>
      </c>
      <c r="P7" s="1">
        <f t="shared" si="4"/>
        <v>1578275.4000000001</v>
      </c>
      <c r="Q7" s="1">
        <f t="shared" si="5"/>
        <v>1.5782754000000001</v>
      </c>
      <c r="R7" s="1">
        <v>8</v>
      </c>
      <c r="S7" s="1">
        <f t="shared" si="6"/>
        <v>20.719919999999998</v>
      </c>
      <c r="T7" s="1">
        <f t="shared" si="7"/>
        <v>5120</v>
      </c>
      <c r="U7" s="1">
        <f t="shared" si="8"/>
        <v>223040000</v>
      </c>
      <c r="V7" s="1">
        <v>25132.273505000001</v>
      </c>
      <c r="W7" s="1">
        <f t="shared" si="9"/>
        <v>7.6603169643240001</v>
      </c>
      <c r="X7" s="1">
        <f t="shared" si="10"/>
        <v>4.7599018082059708</v>
      </c>
      <c r="Y7" s="1">
        <f t="shared" si="11"/>
        <v>1.7200863024620694</v>
      </c>
      <c r="Z7" s="1">
        <f t="shared" si="12"/>
        <v>40.205035906854086</v>
      </c>
      <c r="AA7" s="1">
        <f t="shared" si="13"/>
        <v>0.56457538938789587</v>
      </c>
      <c r="AB7" s="1">
        <f t="shared" si="14"/>
        <v>1.6988043340924261</v>
      </c>
      <c r="AC7" s="1">
        <v>71</v>
      </c>
      <c r="AD7" s="1">
        <f t="shared" si="15"/>
        <v>0.56626811136414201</v>
      </c>
      <c r="AE7" s="1" t="s">
        <v>2</v>
      </c>
      <c r="AF7" s="1">
        <f t="shared" si="16"/>
        <v>13.128205128205128</v>
      </c>
      <c r="AG7" s="1">
        <f t="shared" si="17"/>
        <v>0.86446947715014288</v>
      </c>
      <c r="AH7" s="1">
        <f t="shared" si="18"/>
        <v>0.11632096330559218</v>
      </c>
      <c r="AI7" s="1">
        <f t="shared" si="19"/>
        <v>479158900</v>
      </c>
      <c r="AJ7" s="1">
        <f t="shared" si="20"/>
        <v>13568280</v>
      </c>
      <c r="AK7" s="1">
        <f t="shared" si="21"/>
        <v>13.56828</v>
      </c>
      <c r="AL7" s="1" t="s">
        <v>27</v>
      </c>
      <c r="AM7" s="1" t="s">
        <v>28</v>
      </c>
      <c r="AN7" s="1" t="s">
        <v>29</v>
      </c>
      <c r="AO7" s="1" t="s">
        <v>30</v>
      </c>
      <c r="AP7" s="1" t="s">
        <v>2</v>
      </c>
      <c r="AQ7" s="1" t="s">
        <v>2</v>
      </c>
      <c r="AR7" s="1" t="s">
        <v>2</v>
      </c>
      <c r="AS7" s="1">
        <v>0</v>
      </c>
      <c r="AT7" s="1" t="s">
        <v>2</v>
      </c>
      <c r="AU7" s="1" t="s">
        <v>2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 t="s">
        <v>7</v>
      </c>
    </row>
    <row r="8" spans="1:99" s="1" customFormat="1" x14ac:dyDescent="0.25">
      <c r="A8" s="1" t="s">
        <v>31</v>
      </c>
      <c r="B8" s="1" t="s">
        <v>32</v>
      </c>
      <c r="C8" s="1" t="s">
        <v>33</v>
      </c>
      <c r="D8" s="1">
        <v>1928</v>
      </c>
      <c r="E8" s="1">
        <f t="shared" si="0"/>
        <v>87</v>
      </c>
      <c r="F8" s="1">
        <v>33</v>
      </c>
      <c r="G8" s="1">
        <v>33</v>
      </c>
      <c r="H8" s="1">
        <v>6700</v>
      </c>
      <c r="I8" s="1">
        <v>5300</v>
      </c>
      <c r="J8" s="1">
        <v>5125</v>
      </c>
      <c r="K8" s="1">
        <v>5300</v>
      </c>
      <c r="L8" s="1">
        <f t="shared" si="1"/>
        <v>230867470</v>
      </c>
      <c r="M8" s="1">
        <v>255</v>
      </c>
      <c r="N8" s="1">
        <f t="shared" si="2"/>
        <v>11107800</v>
      </c>
      <c r="O8" s="1">
        <f t="shared" si="3"/>
        <v>0.3984375</v>
      </c>
      <c r="P8" s="1">
        <f t="shared" si="4"/>
        <v>1031949.3</v>
      </c>
      <c r="Q8" s="1">
        <f t="shared" si="5"/>
        <v>1.0319493</v>
      </c>
      <c r="R8" s="1">
        <v>18</v>
      </c>
      <c r="S8" s="1">
        <f t="shared" si="6"/>
        <v>46.619819999999997</v>
      </c>
      <c r="T8" s="1">
        <f t="shared" si="7"/>
        <v>11520</v>
      </c>
      <c r="U8" s="1">
        <f t="shared" si="8"/>
        <v>501840000</v>
      </c>
      <c r="V8" s="1">
        <v>25259.349160999998</v>
      </c>
      <c r="W8" s="1">
        <f t="shared" si="9"/>
        <v>7.6990496242727993</v>
      </c>
      <c r="X8" s="1">
        <f t="shared" si="10"/>
        <v>4.7839691749984343</v>
      </c>
      <c r="Y8" s="1">
        <f t="shared" si="11"/>
        <v>2.1379760194037654</v>
      </c>
      <c r="Z8" s="1">
        <f t="shared" si="12"/>
        <v>20.78426601127136</v>
      </c>
      <c r="AA8" s="1">
        <f t="shared" si="13"/>
        <v>1.2178986162920848</v>
      </c>
      <c r="AB8" s="1">
        <f t="shared" si="14"/>
        <v>1.8894787282973964</v>
      </c>
      <c r="AC8" s="1">
        <v>33</v>
      </c>
      <c r="AD8" s="1">
        <f t="shared" si="15"/>
        <v>0.62982624276579879</v>
      </c>
      <c r="AE8" s="1" t="s">
        <v>2</v>
      </c>
      <c r="AF8" s="1">
        <f t="shared" si="16"/>
        <v>45.176470588235297</v>
      </c>
      <c r="AG8" s="1">
        <f t="shared" si="17"/>
        <v>0.55267028505148696</v>
      </c>
      <c r="AH8" s="1">
        <f t="shared" si="18"/>
        <v>0.16324217739696611</v>
      </c>
      <c r="AI8" s="1">
        <f t="shared" si="19"/>
        <v>223244487.5</v>
      </c>
      <c r="AJ8" s="1">
        <f t="shared" si="20"/>
        <v>6321585</v>
      </c>
      <c r="AK8" s="1">
        <f t="shared" si="21"/>
        <v>6.3215849999999998</v>
      </c>
      <c r="AL8" s="1" t="s">
        <v>34</v>
      </c>
      <c r="AM8" s="1" t="s">
        <v>35</v>
      </c>
      <c r="AN8" s="1" t="s">
        <v>36</v>
      </c>
      <c r="AO8" s="1" t="s">
        <v>37</v>
      </c>
      <c r="AP8" s="1" t="s">
        <v>2</v>
      </c>
      <c r="AQ8" s="1" t="s">
        <v>2</v>
      </c>
      <c r="AR8" s="1" t="s">
        <v>2</v>
      </c>
      <c r="AS8" s="1">
        <v>0</v>
      </c>
      <c r="AT8" s="1" t="s">
        <v>2</v>
      </c>
      <c r="AU8" s="1" t="s">
        <v>2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N8" s="1">
        <v>0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  <c r="CC8" s="1">
        <v>0</v>
      </c>
      <c r="CD8" s="1">
        <v>0</v>
      </c>
      <c r="CE8" s="1">
        <v>0</v>
      </c>
      <c r="CF8" s="1">
        <v>0</v>
      </c>
      <c r="CG8" s="1">
        <v>0</v>
      </c>
      <c r="CH8" s="1">
        <v>0</v>
      </c>
      <c r="CI8" s="1">
        <v>0</v>
      </c>
      <c r="CJ8" s="1">
        <v>0</v>
      </c>
      <c r="CK8" s="1">
        <v>0</v>
      </c>
      <c r="CL8" s="1">
        <v>0</v>
      </c>
      <c r="CM8" s="1">
        <v>0</v>
      </c>
      <c r="CN8" s="1">
        <v>0</v>
      </c>
      <c r="CO8" s="1">
        <v>0</v>
      </c>
      <c r="CP8" s="1">
        <v>0</v>
      </c>
      <c r="CQ8" s="1">
        <v>0</v>
      </c>
      <c r="CR8" s="1">
        <v>0</v>
      </c>
      <c r="CS8" s="1">
        <v>0</v>
      </c>
      <c r="CT8" s="1">
        <v>0</v>
      </c>
      <c r="CU8" s="1" t="s">
        <v>7</v>
      </c>
    </row>
    <row r="9" spans="1:99" s="1" customFormat="1" x14ac:dyDescent="0.25">
      <c r="A9" s="1" t="s">
        <v>38</v>
      </c>
      <c r="B9" s="1" t="s">
        <v>39</v>
      </c>
      <c r="C9" s="1" t="s">
        <v>40</v>
      </c>
      <c r="D9" s="1">
        <v>1934</v>
      </c>
      <c r="E9" s="1">
        <f t="shared" si="0"/>
        <v>81</v>
      </c>
      <c r="F9" s="1">
        <v>22</v>
      </c>
      <c r="G9" s="1">
        <v>60</v>
      </c>
      <c r="H9" s="1">
        <v>8300</v>
      </c>
      <c r="I9" s="1">
        <v>3100</v>
      </c>
      <c r="J9" s="1">
        <v>1300</v>
      </c>
      <c r="K9" s="1">
        <v>3100</v>
      </c>
      <c r="L9" s="1">
        <f t="shared" si="1"/>
        <v>135035690</v>
      </c>
      <c r="M9" s="1">
        <v>275</v>
      </c>
      <c r="N9" s="1">
        <f t="shared" si="2"/>
        <v>11979000</v>
      </c>
      <c r="O9" s="1">
        <f t="shared" si="3"/>
        <v>0.4296875</v>
      </c>
      <c r="P9" s="1">
        <f t="shared" si="4"/>
        <v>1112886.5</v>
      </c>
      <c r="Q9" s="1">
        <f t="shared" si="5"/>
        <v>1.1128865000000001</v>
      </c>
      <c r="R9" s="1">
        <v>48</v>
      </c>
      <c r="S9" s="1">
        <f t="shared" si="6"/>
        <v>124.31951999999998</v>
      </c>
      <c r="T9" s="1">
        <f t="shared" si="7"/>
        <v>30720</v>
      </c>
      <c r="U9" s="1">
        <f t="shared" si="8"/>
        <v>1338240000</v>
      </c>
      <c r="W9" s="1">
        <f t="shared" si="9"/>
        <v>0</v>
      </c>
      <c r="X9" s="1">
        <f t="shared" si="10"/>
        <v>0</v>
      </c>
      <c r="Y9" s="1">
        <f t="shared" si="11"/>
        <v>0</v>
      </c>
      <c r="Z9" s="1">
        <f t="shared" si="12"/>
        <v>11.272701394106353</v>
      </c>
      <c r="AA9" s="1">
        <f t="shared" si="13"/>
        <v>0</v>
      </c>
      <c r="AB9" s="1">
        <f t="shared" si="14"/>
        <v>1.5371865537417755</v>
      </c>
      <c r="AC9" s="1">
        <v>22</v>
      </c>
      <c r="AD9" s="1">
        <f t="shared" si="15"/>
        <v>0.51239551791392512</v>
      </c>
      <c r="AE9" s="1" t="s">
        <v>2</v>
      </c>
      <c r="AF9" s="1">
        <f t="shared" si="16"/>
        <v>111.7090909090909</v>
      </c>
      <c r="AG9" s="1">
        <f t="shared" si="17"/>
        <v>0.28864442183704281</v>
      </c>
      <c r="AH9" s="1">
        <f t="shared" si="18"/>
        <v>0.6940254713992432</v>
      </c>
      <c r="AI9" s="1">
        <f t="shared" si="19"/>
        <v>56627870</v>
      </c>
      <c r="AJ9" s="1">
        <f t="shared" si="20"/>
        <v>1603524</v>
      </c>
      <c r="AK9" s="1">
        <f t="shared" si="21"/>
        <v>1.6035239999999999</v>
      </c>
      <c r="AL9" s="1" t="s">
        <v>2</v>
      </c>
      <c r="AM9" s="1" t="s">
        <v>2</v>
      </c>
      <c r="AN9" s="1" t="s">
        <v>2</v>
      </c>
      <c r="AO9" s="1" t="s">
        <v>2</v>
      </c>
      <c r="AP9" s="1" t="s">
        <v>2</v>
      </c>
      <c r="AQ9" s="1" t="s">
        <v>2</v>
      </c>
      <c r="AR9" s="1" t="s">
        <v>2</v>
      </c>
      <c r="AS9" s="1">
        <v>0</v>
      </c>
      <c r="AT9" s="1" t="s">
        <v>2</v>
      </c>
      <c r="AU9" s="1" t="s">
        <v>2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  <c r="CC9" s="1">
        <v>0</v>
      </c>
      <c r="CD9" s="1">
        <v>0</v>
      </c>
      <c r="CE9" s="1">
        <v>0</v>
      </c>
      <c r="CF9" s="1">
        <v>0</v>
      </c>
      <c r="CG9" s="1">
        <v>0</v>
      </c>
      <c r="CH9" s="1">
        <v>0</v>
      </c>
      <c r="CI9" s="1">
        <v>0</v>
      </c>
      <c r="CJ9" s="1">
        <v>0</v>
      </c>
      <c r="CK9" s="1">
        <v>0</v>
      </c>
      <c r="CL9" s="1">
        <v>0</v>
      </c>
      <c r="CM9" s="1">
        <v>0</v>
      </c>
      <c r="CN9" s="1">
        <v>0</v>
      </c>
      <c r="CO9" s="1">
        <v>0</v>
      </c>
      <c r="CP9" s="1">
        <v>0</v>
      </c>
      <c r="CQ9" s="1">
        <v>0</v>
      </c>
      <c r="CR9" s="1">
        <v>0</v>
      </c>
      <c r="CS9" s="1">
        <v>0</v>
      </c>
      <c r="CT9" s="1">
        <v>0</v>
      </c>
      <c r="CU9" s="1" t="s">
        <v>7</v>
      </c>
    </row>
    <row r="10" spans="1:99" s="1" customFormat="1" x14ac:dyDescent="0.25">
      <c r="A10" s="1" t="s">
        <v>41</v>
      </c>
      <c r="B10" s="1" t="s">
        <v>42</v>
      </c>
      <c r="C10" s="1" t="s">
        <v>43</v>
      </c>
      <c r="D10" s="1">
        <v>1960</v>
      </c>
      <c r="E10" s="1">
        <f t="shared" si="0"/>
        <v>55</v>
      </c>
      <c r="F10" s="1">
        <v>34</v>
      </c>
      <c r="G10" s="1">
        <v>38</v>
      </c>
      <c r="H10" s="1">
        <v>500</v>
      </c>
      <c r="I10" s="1">
        <v>7860</v>
      </c>
      <c r="J10" s="1">
        <v>4910</v>
      </c>
      <c r="K10" s="1">
        <v>7860</v>
      </c>
      <c r="L10" s="1">
        <f t="shared" si="1"/>
        <v>342380814</v>
      </c>
      <c r="M10" s="1">
        <v>375</v>
      </c>
      <c r="N10" s="1">
        <f t="shared" si="2"/>
        <v>16335000</v>
      </c>
      <c r="O10" s="1">
        <f t="shared" si="3"/>
        <v>0.5859375</v>
      </c>
      <c r="P10" s="1">
        <f t="shared" si="4"/>
        <v>1517572.5</v>
      </c>
      <c r="Q10" s="1">
        <f t="shared" si="5"/>
        <v>1.5175725</v>
      </c>
      <c r="R10" s="1">
        <v>4</v>
      </c>
      <c r="S10" s="1">
        <f t="shared" si="6"/>
        <v>10.359959999999999</v>
      </c>
      <c r="T10" s="1">
        <f t="shared" si="7"/>
        <v>2560</v>
      </c>
      <c r="U10" s="1">
        <f t="shared" si="8"/>
        <v>111520000</v>
      </c>
      <c r="V10" s="1">
        <v>24832.364722999999</v>
      </c>
      <c r="W10" s="1">
        <f t="shared" si="9"/>
        <v>7.5689047675703991</v>
      </c>
      <c r="X10" s="1">
        <f t="shared" si="10"/>
        <v>4.7031008843478617</v>
      </c>
      <c r="Y10" s="1">
        <f t="shared" si="11"/>
        <v>1.7332180694023163</v>
      </c>
      <c r="Z10" s="1">
        <f t="shared" si="12"/>
        <v>20.959951882460974</v>
      </c>
      <c r="AA10" s="1">
        <f t="shared" si="13"/>
        <v>1.2497393276747779</v>
      </c>
      <c r="AB10" s="1">
        <f t="shared" si="14"/>
        <v>1.8494075190406742</v>
      </c>
      <c r="AC10" s="1">
        <v>34</v>
      </c>
      <c r="AD10" s="1">
        <f t="shared" si="15"/>
        <v>0.61646917301355808</v>
      </c>
      <c r="AE10" s="1" t="s">
        <v>2</v>
      </c>
      <c r="AF10" s="1">
        <f t="shared" si="16"/>
        <v>6.8266666666666671</v>
      </c>
      <c r="AG10" s="1">
        <f t="shared" si="17"/>
        <v>0.45959591547663459</v>
      </c>
      <c r="AH10" s="1">
        <f t="shared" si="18"/>
        <v>0.250573906541108</v>
      </c>
      <c r="AI10" s="1">
        <f t="shared" si="19"/>
        <v>213879109</v>
      </c>
      <c r="AJ10" s="1">
        <f t="shared" si="20"/>
        <v>6056386.7999999998</v>
      </c>
      <c r="AK10" s="1">
        <f t="shared" si="21"/>
        <v>6.0563867999999994</v>
      </c>
      <c r="AL10" s="1" t="s">
        <v>44</v>
      </c>
      <c r="AM10" s="1" t="s">
        <v>45</v>
      </c>
      <c r="AN10" s="1" t="s">
        <v>46</v>
      </c>
      <c r="AO10" s="1" t="s">
        <v>47</v>
      </c>
      <c r="AP10" s="1" t="s">
        <v>2</v>
      </c>
      <c r="AQ10" s="1" t="s">
        <v>2</v>
      </c>
      <c r="AR10" s="1" t="s">
        <v>2</v>
      </c>
      <c r="AS10" s="1">
        <v>0</v>
      </c>
      <c r="AT10" s="1" t="s">
        <v>2</v>
      </c>
      <c r="AU10" s="1" t="s">
        <v>2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  <c r="CC10" s="1">
        <v>0</v>
      </c>
      <c r="CD10" s="1">
        <v>0</v>
      </c>
      <c r="CE10" s="1">
        <v>0</v>
      </c>
      <c r="CF10" s="1">
        <v>0</v>
      </c>
      <c r="CG10" s="1">
        <v>0</v>
      </c>
      <c r="CH10" s="1">
        <v>0</v>
      </c>
      <c r="CI10" s="1">
        <v>0</v>
      </c>
      <c r="CJ10" s="1">
        <v>0</v>
      </c>
      <c r="CK10" s="1">
        <v>0</v>
      </c>
      <c r="CL10" s="1">
        <v>0</v>
      </c>
      <c r="CM10" s="1">
        <v>0</v>
      </c>
      <c r="CN10" s="1">
        <v>0</v>
      </c>
      <c r="CO10" s="1">
        <v>0</v>
      </c>
      <c r="CP10" s="1">
        <v>0</v>
      </c>
      <c r="CQ10" s="1">
        <v>0</v>
      </c>
      <c r="CR10" s="1">
        <v>0</v>
      </c>
      <c r="CS10" s="1">
        <v>0</v>
      </c>
      <c r="CT10" s="1">
        <v>0</v>
      </c>
      <c r="CU10" s="1" t="s">
        <v>7</v>
      </c>
    </row>
    <row r="11" spans="1:99" s="1" customFormat="1" x14ac:dyDescent="0.25">
      <c r="A11" s="1" t="s">
        <v>48</v>
      </c>
      <c r="C11" s="1" t="s">
        <v>49</v>
      </c>
      <c r="D11" s="1">
        <v>1943</v>
      </c>
      <c r="E11" s="1">
        <f t="shared" si="0"/>
        <v>72</v>
      </c>
      <c r="F11" s="1">
        <v>33</v>
      </c>
      <c r="G11" s="1">
        <v>48</v>
      </c>
      <c r="H11" s="1">
        <v>2000</v>
      </c>
      <c r="I11" s="1">
        <v>1764</v>
      </c>
      <c r="J11" s="1">
        <v>1260</v>
      </c>
      <c r="K11" s="1">
        <v>1764</v>
      </c>
      <c r="L11" s="1">
        <f t="shared" si="1"/>
        <v>76839663.600000009</v>
      </c>
      <c r="M11" s="1">
        <v>1260</v>
      </c>
      <c r="N11" s="1">
        <f t="shared" si="2"/>
        <v>54885600</v>
      </c>
      <c r="O11" s="1">
        <f t="shared" si="3"/>
        <v>1.96875</v>
      </c>
      <c r="P11" s="1">
        <f t="shared" si="4"/>
        <v>5099043.6000000006</v>
      </c>
      <c r="Q11" s="1">
        <f t="shared" si="5"/>
        <v>5.0990435999999999</v>
      </c>
      <c r="R11" s="1">
        <v>3</v>
      </c>
      <c r="S11" s="1">
        <f t="shared" si="6"/>
        <v>7.7699699999999989</v>
      </c>
      <c r="T11" s="1">
        <f t="shared" si="7"/>
        <v>1920</v>
      </c>
      <c r="U11" s="1">
        <f t="shared" si="8"/>
        <v>83640000</v>
      </c>
      <c r="W11" s="1">
        <f t="shared" si="9"/>
        <v>0</v>
      </c>
      <c r="X11" s="1">
        <f t="shared" si="10"/>
        <v>0</v>
      </c>
      <c r="Y11" s="1">
        <f t="shared" si="11"/>
        <v>0</v>
      </c>
      <c r="Z11" s="1">
        <f t="shared" si="12"/>
        <v>1.3999967860422406</v>
      </c>
      <c r="AA11" s="1">
        <f t="shared" si="13"/>
        <v>0</v>
      </c>
      <c r="AB11" s="1">
        <f t="shared" si="14"/>
        <v>0.12727243509474914</v>
      </c>
      <c r="AC11" s="1">
        <v>33</v>
      </c>
      <c r="AD11" s="1">
        <f t="shared" si="15"/>
        <v>4.2424145031583052E-2</v>
      </c>
      <c r="AE11" s="1" t="s">
        <v>2</v>
      </c>
      <c r="AF11" s="1">
        <f t="shared" si="16"/>
        <v>1.5238095238095237</v>
      </c>
      <c r="AG11" s="1">
        <f t="shared" si="17"/>
        <v>1.6747241346725544E-2</v>
      </c>
      <c r="AH11" s="1">
        <f t="shared" si="18"/>
        <v>3.2808476829782407</v>
      </c>
      <c r="AI11" s="1">
        <f t="shared" si="19"/>
        <v>54885474</v>
      </c>
      <c r="AJ11" s="1">
        <f t="shared" si="20"/>
        <v>1554184.8</v>
      </c>
      <c r="AK11" s="1">
        <f t="shared" si="21"/>
        <v>1.5541848</v>
      </c>
      <c r="AL11" s="1" t="s">
        <v>2</v>
      </c>
      <c r="AM11" s="1" t="s">
        <v>2</v>
      </c>
      <c r="AN11" s="1" t="s">
        <v>2</v>
      </c>
      <c r="AO11" s="1" t="s">
        <v>2</v>
      </c>
      <c r="AP11" s="1" t="s">
        <v>2</v>
      </c>
      <c r="AQ11" s="1" t="s">
        <v>2</v>
      </c>
      <c r="AR11" s="1" t="s">
        <v>2</v>
      </c>
      <c r="AS11" s="1">
        <v>0</v>
      </c>
      <c r="AT11" s="1" t="s">
        <v>2</v>
      </c>
      <c r="AU11" s="1" t="s">
        <v>2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T11" s="1">
        <v>0</v>
      </c>
      <c r="CU11" s="1" t="s">
        <v>7</v>
      </c>
    </row>
    <row r="12" spans="1:99" s="1" customFormat="1" x14ac:dyDescent="0.25">
      <c r="A12" s="1" t="s">
        <v>50</v>
      </c>
      <c r="B12" s="1" t="s">
        <v>51</v>
      </c>
      <c r="C12" s="1" t="s">
        <v>52</v>
      </c>
      <c r="D12" s="1">
        <v>1926</v>
      </c>
      <c r="E12" s="1">
        <f t="shared" si="0"/>
        <v>89</v>
      </c>
      <c r="F12" s="1">
        <v>96</v>
      </c>
      <c r="G12" s="1">
        <v>109</v>
      </c>
      <c r="H12" s="1">
        <v>53520</v>
      </c>
      <c r="I12" s="1">
        <v>164850</v>
      </c>
      <c r="J12" s="1">
        <v>114000</v>
      </c>
      <c r="K12" s="1">
        <v>164850</v>
      </c>
      <c r="L12" s="1">
        <f t="shared" si="1"/>
        <v>7180849515</v>
      </c>
      <c r="M12" s="1">
        <v>3390</v>
      </c>
      <c r="N12" s="1">
        <f t="shared" si="2"/>
        <v>147668400</v>
      </c>
      <c r="O12" s="1">
        <f t="shared" si="3"/>
        <v>5.296875</v>
      </c>
      <c r="P12" s="1">
        <f t="shared" si="4"/>
        <v>13718855.4</v>
      </c>
      <c r="Q12" s="1">
        <f t="shared" si="5"/>
        <v>13.718855400000001</v>
      </c>
      <c r="R12" s="1">
        <v>93</v>
      </c>
      <c r="S12" s="1">
        <f t="shared" si="6"/>
        <v>240.86906999999999</v>
      </c>
      <c r="T12" s="1">
        <f t="shared" si="7"/>
        <v>59520</v>
      </c>
      <c r="U12" s="1">
        <f t="shared" si="8"/>
        <v>2592840000</v>
      </c>
      <c r="V12" s="1">
        <v>149868.79212</v>
      </c>
      <c r="W12" s="1">
        <f t="shared" si="9"/>
        <v>45.680007838175996</v>
      </c>
      <c r="X12" s="1">
        <f t="shared" si="10"/>
        <v>28.384250014775279</v>
      </c>
      <c r="Y12" s="1">
        <f t="shared" si="11"/>
        <v>3.4790616258366045</v>
      </c>
      <c r="Z12" s="1">
        <f t="shared" si="12"/>
        <v>48.628206948812341</v>
      </c>
      <c r="AA12" s="1">
        <f t="shared" si="13"/>
        <v>0.32485473874071308</v>
      </c>
      <c r="AB12" s="1">
        <f t="shared" si="14"/>
        <v>1.5196314671503857</v>
      </c>
      <c r="AC12" s="1">
        <v>96</v>
      </c>
      <c r="AD12" s="1">
        <f t="shared" si="15"/>
        <v>0.50654382238346185</v>
      </c>
      <c r="AE12" s="1" t="s">
        <v>2</v>
      </c>
      <c r="AF12" s="1">
        <f t="shared" si="16"/>
        <v>17.557522123893804</v>
      </c>
      <c r="AG12" s="1">
        <f t="shared" si="17"/>
        <v>0.35464179797341405</v>
      </c>
      <c r="AH12" s="1">
        <f t="shared" si="18"/>
        <v>9.7562049520142413E-2</v>
      </c>
      <c r="AI12" s="1">
        <f t="shared" si="19"/>
        <v>4965828600</v>
      </c>
      <c r="AJ12" s="1">
        <f t="shared" si="20"/>
        <v>140616720</v>
      </c>
      <c r="AK12" s="1">
        <f t="shared" si="21"/>
        <v>140.61671999999999</v>
      </c>
      <c r="AL12" s="1" t="s">
        <v>53</v>
      </c>
      <c r="AM12" s="1" t="s">
        <v>54</v>
      </c>
      <c r="AN12" s="1" t="s">
        <v>55</v>
      </c>
      <c r="AO12" s="1" t="s">
        <v>56</v>
      </c>
      <c r="AP12" s="1" t="s">
        <v>2</v>
      </c>
      <c r="AQ12" s="1" t="s">
        <v>2</v>
      </c>
      <c r="AR12" s="1" t="s">
        <v>2</v>
      </c>
      <c r="AS12" s="1">
        <v>0</v>
      </c>
      <c r="AT12" s="1" t="s">
        <v>2</v>
      </c>
      <c r="AU12" s="1" t="s">
        <v>2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 t="s">
        <v>7</v>
      </c>
    </row>
    <row r="13" spans="1:99" s="1" customFormat="1" x14ac:dyDescent="0.25">
      <c r="A13" s="1" t="s">
        <v>57</v>
      </c>
      <c r="C13" s="1" t="s">
        <v>58</v>
      </c>
      <c r="D13" s="1">
        <v>1919</v>
      </c>
      <c r="E13" s="1">
        <f t="shared" si="0"/>
        <v>96</v>
      </c>
      <c r="F13" s="1">
        <v>10</v>
      </c>
      <c r="G13" s="1">
        <v>15</v>
      </c>
      <c r="H13" s="1">
        <v>310</v>
      </c>
      <c r="I13" s="1">
        <v>5750</v>
      </c>
      <c r="J13" s="1">
        <v>5466</v>
      </c>
      <c r="K13" s="1">
        <v>5750</v>
      </c>
      <c r="L13" s="1">
        <f t="shared" si="1"/>
        <v>250469425</v>
      </c>
      <c r="M13" s="1">
        <v>282</v>
      </c>
      <c r="N13" s="1">
        <f t="shared" si="2"/>
        <v>12283920</v>
      </c>
      <c r="O13" s="1">
        <f t="shared" si="3"/>
        <v>0.44062500000000004</v>
      </c>
      <c r="P13" s="1">
        <f t="shared" si="4"/>
        <v>1141214.52</v>
      </c>
      <c r="Q13" s="1">
        <f t="shared" si="5"/>
        <v>1.1412145200000001</v>
      </c>
      <c r="R13" s="1">
        <v>4</v>
      </c>
      <c r="S13" s="1">
        <f t="shared" si="6"/>
        <v>10.359959999999999</v>
      </c>
      <c r="T13" s="1">
        <f t="shared" si="7"/>
        <v>2560</v>
      </c>
      <c r="U13" s="1">
        <f t="shared" si="8"/>
        <v>111520000</v>
      </c>
      <c r="V13" s="1">
        <v>19186.998302</v>
      </c>
      <c r="W13" s="1">
        <f t="shared" si="9"/>
        <v>5.8481970824495999</v>
      </c>
      <c r="X13" s="1">
        <f t="shared" si="10"/>
        <v>3.6339023564089881</v>
      </c>
      <c r="Y13" s="1">
        <f t="shared" si="11"/>
        <v>1.5443056010635219</v>
      </c>
      <c r="Z13" s="1">
        <f t="shared" si="12"/>
        <v>20.390024112823919</v>
      </c>
      <c r="AA13" s="1">
        <f t="shared" si="13"/>
        <v>0.867401682717032</v>
      </c>
      <c r="AB13" s="1">
        <f t="shared" si="14"/>
        <v>6.1170072338471755</v>
      </c>
      <c r="AC13" s="1">
        <v>10</v>
      </c>
      <c r="AD13" s="1">
        <f t="shared" si="15"/>
        <v>2.0390024112823921</v>
      </c>
      <c r="AE13" s="1" t="s">
        <v>2</v>
      </c>
      <c r="AF13" s="1">
        <f t="shared" si="16"/>
        <v>9.0780141843971638</v>
      </c>
      <c r="AG13" s="1">
        <f t="shared" si="17"/>
        <v>0.51557838065442019</v>
      </c>
      <c r="AH13" s="1">
        <f t="shared" si="18"/>
        <v>0.16926437003290593</v>
      </c>
      <c r="AI13" s="1">
        <f t="shared" si="19"/>
        <v>238098413.40000001</v>
      </c>
      <c r="AJ13" s="1">
        <f t="shared" si="20"/>
        <v>6742201.6799999997</v>
      </c>
      <c r="AK13" s="1">
        <f t="shared" si="21"/>
        <v>6.74220168</v>
      </c>
      <c r="AL13" s="1" t="s">
        <v>59</v>
      </c>
      <c r="AM13" s="1" t="s">
        <v>60</v>
      </c>
      <c r="AN13" s="1" t="s">
        <v>61</v>
      </c>
      <c r="AO13" s="1" t="s">
        <v>62</v>
      </c>
      <c r="AP13" s="1" t="s">
        <v>2</v>
      </c>
      <c r="AQ13" s="1" t="s">
        <v>2</v>
      </c>
      <c r="AR13" s="1" t="s">
        <v>2</v>
      </c>
      <c r="AS13" s="1">
        <v>0</v>
      </c>
      <c r="AT13" s="1" t="s">
        <v>2</v>
      </c>
      <c r="AU13" s="1" t="s">
        <v>2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0</v>
      </c>
      <c r="CQ13" s="1">
        <v>0</v>
      </c>
      <c r="CR13" s="1">
        <v>0</v>
      </c>
      <c r="CS13" s="1">
        <v>0</v>
      </c>
      <c r="CT13" s="1">
        <v>0</v>
      </c>
      <c r="CU13" s="1" t="s">
        <v>7</v>
      </c>
    </row>
    <row r="14" spans="1:99" s="1" customFormat="1" x14ac:dyDescent="0.25">
      <c r="A14" s="1" t="s">
        <v>63</v>
      </c>
      <c r="C14" s="1" t="s">
        <v>64</v>
      </c>
      <c r="D14" s="1">
        <v>1837</v>
      </c>
      <c r="E14" s="1">
        <f t="shared" si="0"/>
        <v>178</v>
      </c>
      <c r="F14" s="1">
        <v>19</v>
      </c>
      <c r="G14" s="1">
        <v>19</v>
      </c>
      <c r="H14" s="1">
        <v>4422</v>
      </c>
      <c r="I14" s="1">
        <v>3750</v>
      </c>
      <c r="J14" s="1">
        <v>2430</v>
      </c>
      <c r="K14" s="1">
        <v>3750</v>
      </c>
      <c r="L14" s="1">
        <f t="shared" si="1"/>
        <v>163349625</v>
      </c>
      <c r="M14" s="1">
        <v>270</v>
      </c>
      <c r="N14" s="1">
        <f t="shared" si="2"/>
        <v>11761200</v>
      </c>
      <c r="O14" s="1">
        <f t="shared" si="3"/>
        <v>0.421875</v>
      </c>
      <c r="P14" s="1">
        <f t="shared" si="4"/>
        <v>1092652.2</v>
      </c>
      <c r="Q14" s="1">
        <f t="shared" si="5"/>
        <v>1.0926522000000001</v>
      </c>
      <c r="R14" s="1">
        <v>9</v>
      </c>
      <c r="S14" s="1">
        <f t="shared" si="6"/>
        <v>23.309909999999999</v>
      </c>
      <c r="T14" s="1">
        <f t="shared" si="7"/>
        <v>5760</v>
      </c>
      <c r="U14" s="1">
        <f t="shared" si="8"/>
        <v>250920000</v>
      </c>
      <c r="V14" s="1">
        <v>45194.865453999999</v>
      </c>
      <c r="W14" s="1">
        <f t="shared" si="9"/>
        <v>13.775394990379199</v>
      </c>
      <c r="X14" s="1">
        <f t="shared" si="10"/>
        <v>8.5596363477948767</v>
      </c>
      <c r="Y14" s="1">
        <f t="shared" si="11"/>
        <v>3.71755993826251</v>
      </c>
      <c r="Z14" s="1">
        <f t="shared" si="12"/>
        <v>13.888857004387308</v>
      </c>
      <c r="AA14" s="1">
        <f t="shared" si="13"/>
        <v>4.5958481915527969</v>
      </c>
      <c r="AB14" s="1">
        <f t="shared" si="14"/>
        <v>2.1929774217453648</v>
      </c>
      <c r="AC14" s="1">
        <v>19</v>
      </c>
      <c r="AD14" s="1">
        <f t="shared" si="15"/>
        <v>0.73099247391512145</v>
      </c>
      <c r="AE14" s="1" t="s">
        <v>2</v>
      </c>
      <c r="AF14" s="1">
        <f t="shared" si="16"/>
        <v>21.333333333333332</v>
      </c>
      <c r="AG14" s="1">
        <f t="shared" si="17"/>
        <v>0.358910478114362</v>
      </c>
      <c r="AH14" s="1">
        <f t="shared" si="18"/>
        <v>0.36453863144202669</v>
      </c>
      <c r="AI14" s="1">
        <f t="shared" si="19"/>
        <v>105850557</v>
      </c>
      <c r="AJ14" s="1">
        <f t="shared" si="20"/>
        <v>2997356.4</v>
      </c>
      <c r="AK14" s="1">
        <f t="shared" si="21"/>
        <v>2.9973563999999997</v>
      </c>
      <c r="AL14" s="1" t="s">
        <v>65</v>
      </c>
      <c r="AM14" s="1" t="s">
        <v>66</v>
      </c>
      <c r="AN14" s="1" t="s">
        <v>67</v>
      </c>
      <c r="AO14" s="1" t="s">
        <v>68</v>
      </c>
      <c r="AP14" s="1" t="s">
        <v>2</v>
      </c>
      <c r="AQ14" s="1" t="s">
        <v>2</v>
      </c>
      <c r="AR14" s="1" t="s">
        <v>2</v>
      </c>
      <c r="AS14" s="1">
        <v>0</v>
      </c>
      <c r="AT14" s="1" t="s">
        <v>2</v>
      </c>
      <c r="AU14" s="1" t="s">
        <v>2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1">
        <v>0</v>
      </c>
      <c r="CR14" s="1">
        <v>0</v>
      </c>
      <c r="CS14" s="1">
        <v>0</v>
      </c>
      <c r="CT14" s="1">
        <v>0</v>
      </c>
      <c r="CU14" s="1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1"/>
  <sheetViews>
    <sheetView tabSelected="1" workbookViewId="0">
      <selection activeCell="C20" sqref="C20"/>
    </sheetView>
  </sheetViews>
  <sheetFormatPr defaultRowHeight="15" x14ac:dyDescent="0.25"/>
  <cols>
    <col min="2" max="2" width="57.5703125" bestFit="1" customWidth="1"/>
  </cols>
  <sheetData>
    <row r="1" spans="1:2" x14ac:dyDescent="0.25">
      <c r="A1">
        <v>1</v>
      </c>
      <c r="B1" s="1" t="s">
        <v>200</v>
      </c>
    </row>
    <row r="2" spans="1:2" x14ac:dyDescent="0.25">
      <c r="A2">
        <v>2</v>
      </c>
      <c r="B2" s="1" t="s">
        <v>201</v>
      </c>
    </row>
    <row r="3" spans="1:2" x14ac:dyDescent="0.25">
      <c r="A3">
        <v>3</v>
      </c>
      <c r="B3" s="1" t="s">
        <v>71</v>
      </c>
    </row>
    <row r="4" spans="1:2" x14ac:dyDescent="0.25">
      <c r="A4">
        <v>4</v>
      </c>
      <c r="B4" s="1" t="s">
        <v>202</v>
      </c>
    </row>
    <row r="5" spans="1:2" x14ac:dyDescent="0.25">
      <c r="A5">
        <v>5</v>
      </c>
      <c r="B5" s="1" t="s">
        <v>73</v>
      </c>
    </row>
    <row r="6" spans="1:2" x14ac:dyDescent="0.25">
      <c r="A6" s="2">
        <v>6</v>
      </c>
      <c r="B6" s="2" t="s">
        <v>203</v>
      </c>
    </row>
    <row r="7" spans="1:2" x14ac:dyDescent="0.25">
      <c r="A7">
        <v>7</v>
      </c>
      <c r="B7" s="1" t="s">
        <v>74</v>
      </c>
    </row>
    <row r="8" spans="1:2" x14ac:dyDescent="0.25">
      <c r="A8">
        <v>8</v>
      </c>
      <c r="B8" s="1" t="s">
        <v>75</v>
      </c>
    </row>
    <row r="9" spans="1:2" x14ac:dyDescent="0.25">
      <c r="A9">
        <v>9</v>
      </c>
      <c r="B9" s="1" t="s">
        <v>204</v>
      </c>
    </row>
    <row r="10" spans="1:2" x14ac:dyDescent="0.25">
      <c r="A10">
        <v>10</v>
      </c>
      <c r="B10" s="1" t="s">
        <v>205</v>
      </c>
    </row>
    <row r="11" spans="1:2" x14ac:dyDescent="0.25">
      <c r="A11">
        <v>11</v>
      </c>
      <c r="B11" s="1" t="s">
        <v>206</v>
      </c>
    </row>
    <row r="12" spans="1:2" x14ac:dyDescent="0.25">
      <c r="A12" s="2">
        <v>12</v>
      </c>
      <c r="B12" s="2" t="s">
        <v>207</v>
      </c>
    </row>
    <row r="13" spans="1:2" x14ac:dyDescent="0.25">
      <c r="A13" s="2">
        <v>13</v>
      </c>
      <c r="B13" s="2" t="s">
        <v>208</v>
      </c>
    </row>
    <row r="14" spans="1:2" x14ac:dyDescent="0.25">
      <c r="A14">
        <v>14</v>
      </c>
      <c r="B14" s="1" t="s">
        <v>78</v>
      </c>
    </row>
    <row r="15" spans="1:2" x14ac:dyDescent="0.25">
      <c r="A15">
        <v>15</v>
      </c>
      <c r="B15" s="1" t="s">
        <v>79</v>
      </c>
    </row>
    <row r="16" spans="1:2" x14ac:dyDescent="0.25">
      <c r="A16">
        <v>16</v>
      </c>
      <c r="B16" s="1" t="s">
        <v>209</v>
      </c>
    </row>
    <row r="17" spans="1:2" x14ac:dyDescent="0.25">
      <c r="A17">
        <v>17</v>
      </c>
      <c r="B17" s="1" t="s">
        <v>81</v>
      </c>
    </row>
    <row r="18" spans="1:2" x14ac:dyDescent="0.25">
      <c r="A18">
        <v>18</v>
      </c>
      <c r="B18" s="1" t="s">
        <v>210</v>
      </c>
    </row>
    <row r="19" spans="1:2" x14ac:dyDescent="0.25">
      <c r="A19">
        <v>19</v>
      </c>
      <c r="B19" s="1" t="s">
        <v>211</v>
      </c>
    </row>
    <row r="20" spans="1:2" x14ac:dyDescent="0.25">
      <c r="A20">
        <v>20</v>
      </c>
      <c r="B20" s="1" t="s">
        <v>212</v>
      </c>
    </row>
    <row r="21" spans="1:2" x14ac:dyDescent="0.25">
      <c r="A21">
        <v>21</v>
      </c>
      <c r="B21" s="1" t="s">
        <v>213</v>
      </c>
    </row>
    <row r="22" spans="1:2" x14ac:dyDescent="0.25">
      <c r="A22">
        <v>22</v>
      </c>
      <c r="B22" s="1" t="s">
        <v>214</v>
      </c>
    </row>
    <row r="23" spans="1:2" x14ac:dyDescent="0.25">
      <c r="A23">
        <v>23</v>
      </c>
      <c r="B23" s="1" t="s">
        <v>215</v>
      </c>
    </row>
    <row r="24" spans="1:2" x14ac:dyDescent="0.25">
      <c r="A24">
        <v>24</v>
      </c>
      <c r="B24" s="1" t="s">
        <v>216</v>
      </c>
    </row>
    <row r="25" spans="1:2" x14ac:dyDescent="0.25">
      <c r="A25">
        <v>25</v>
      </c>
      <c r="B25" s="1" t="s">
        <v>217</v>
      </c>
    </row>
    <row r="26" spans="1:2" x14ac:dyDescent="0.25">
      <c r="A26">
        <v>26</v>
      </c>
      <c r="B26" s="1" t="s">
        <v>218</v>
      </c>
    </row>
    <row r="27" spans="1:2" x14ac:dyDescent="0.25">
      <c r="A27" s="2">
        <v>27</v>
      </c>
      <c r="B27" s="2" t="s">
        <v>219</v>
      </c>
    </row>
    <row r="28" spans="1:2" x14ac:dyDescent="0.25">
      <c r="A28" s="2">
        <v>28</v>
      </c>
      <c r="B28" s="2" t="s">
        <v>220</v>
      </c>
    </row>
    <row r="29" spans="1:2" x14ac:dyDescent="0.25">
      <c r="A29">
        <v>29</v>
      </c>
      <c r="B29" s="1" t="s">
        <v>221</v>
      </c>
    </row>
    <row r="30" spans="1:2" x14ac:dyDescent="0.25">
      <c r="A30">
        <v>30</v>
      </c>
      <c r="B30" s="1" t="s">
        <v>91</v>
      </c>
    </row>
    <row r="31" spans="1:2" x14ac:dyDescent="0.25">
      <c r="A31">
        <v>31</v>
      </c>
      <c r="B31" s="1" t="s">
        <v>222</v>
      </c>
    </row>
    <row r="32" spans="1:2" x14ac:dyDescent="0.25">
      <c r="A32">
        <v>32</v>
      </c>
      <c r="B32" s="1" t="s">
        <v>93</v>
      </c>
    </row>
    <row r="33" spans="1:2" x14ac:dyDescent="0.25">
      <c r="A33">
        <v>33</v>
      </c>
      <c r="B33" s="1" t="s">
        <v>94</v>
      </c>
    </row>
    <row r="34" spans="1:2" x14ac:dyDescent="0.25">
      <c r="A34">
        <v>34</v>
      </c>
      <c r="B34" s="1" t="s">
        <v>95</v>
      </c>
    </row>
    <row r="35" spans="1:2" x14ac:dyDescent="0.25">
      <c r="A35">
        <v>35</v>
      </c>
      <c r="B35" s="1" t="s">
        <v>96</v>
      </c>
    </row>
    <row r="36" spans="1:2" x14ac:dyDescent="0.25">
      <c r="A36">
        <v>36</v>
      </c>
      <c r="B36" s="1" t="s">
        <v>97</v>
      </c>
    </row>
    <row r="37" spans="1:2" x14ac:dyDescent="0.25">
      <c r="A37">
        <v>37</v>
      </c>
      <c r="B37" s="1" t="s">
        <v>98</v>
      </c>
    </row>
    <row r="38" spans="1:2" x14ac:dyDescent="0.25">
      <c r="A38">
        <v>38</v>
      </c>
      <c r="B38" s="1" t="s">
        <v>99</v>
      </c>
    </row>
    <row r="39" spans="1:2" x14ac:dyDescent="0.25">
      <c r="A39">
        <v>39</v>
      </c>
      <c r="B39" s="1" t="s">
        <v>100</v>
      </c>
    </row>
    <row r="40" spans="1:2" x14ac:dyDescent="0.25">
      <c r="A40">
        <v>40</v>
      </c>
      <c r="B40" s="1" t="s">
        <v>101</v>
      </c>
    </row>
    <row r="41" spans="1:2" x14ac:dyDescent="0.25">
      <c r="A41">
        <v>41</v>
      </c>
      <c r="B41" s="1" t="s">
        <v>102</v>
      </c>
    </row>
    <row r="42" spans="1:2" x14ac:dyDescent="0.25">
      <c r="A42">
        <v>42</v>
      </c>
      <c r="B42" s="1" t="s">
        <v>223</v>
      </c>
    </row>
    <row r="43" spans="1:2" x14ac:dyDescent="0.25">
      <c r="A43">
        <v>43</v>
      </c>
      <c r="B43" s="1" t="s">
        <v>224</v>
      </c>
    </row>
    <row r="44" spans="1:2" x14ac:dyDescent="0.25">
      <c r="A44">
        <v>44</v>
      </c>
      <c r="B44" s="1" t="s">
        <v>225</v>
      </c>
    </row>
    <row r="45" spans="1:2" x14ac:dyDescent="0.25">
      <c r="A45" s="5">
        <v>45</v>
      </c>
      <c r="B45" s="5" t="s">
        <v>226</v>
      </c>
    </row>
    <row r="46" spans="1:2" x14ac:dyDescent="0.25">
      <c r="A46">
        <v>46</v>
      </c>
      <c r="B46" s="1" t="s">
        <v>105</v>
      </c>
    </row>
    <row r="47" spans="1:2" x14ac:dyDescent="0.25">
      <c r="A47">
        <v>47</v>
      </c>
      <c r="B47" s="1" t="s">
        <v>227</v>
      </c>
    </row>
    <row r="48" spans="1:2" x14ac:dyDescent="0.25">
      <c r="A48">
        <v>48</v>
      </c>
      <c r="B48" s="1" t="s">
        <v>106</v>
      </c>
    </row>
    <row r="49" spans="1:2" x14ac:dyDescent="0.25">
      <c r="A49">
        <v>49</v>
      </c>
      <c r="B49" s="1" t="s">
        <v>107</v>
      </c>
    </row>
    <row r="50" spans="1:2" x14ac:dyDescent="0.25">
      <c r="A50">
        <v>50</v>
      </c>
      <c r="B50" s="1" t="s">
        <v>108</v>
      </c>
    </row>
    <row r="51" spans="1:2" x14ac:dyDescent="0.25">
      <c r="A51">
        <v>51</v>
      </c>
      <c r="B51" s="1" t="s">
        <v>109</v>
      </c>
    </row>
    <row r="52" spans="1:2" x14ac:dyDescent="0.25">
      <c r="A52">
        <v>52</v>
      </c>
      <c r="B52" s="1" t="s">
        <v>228</v>
      </c>
    </row>
    <row r="53" spans="1:2" x14ac:dyDescent="0.25">
      <c r="A53">
        <v>53</v>
      </c>
      <c r="B53" s="1" t="s">
        <v>110</v>
      </c>
    </row>
    <row r="54" spans="1:2" x14ac:dyDescent="0.25">
      <c r="A54">
        <v>54</v>
      </c>
      <c r="B54" s="1" t="s">
        <v>111</v>
      </c>
    </row>
    <row r="55" spans="1:2" x14ac:dyDescent="0.25">
      <c r="A55">
        <v>55</v>
      </c>
      <c r="B55" s="1" t="s">
        <v>112</v>
      </c>
    </row>
    <row r="56" spans="1:2" x14ac:dyDescent="0.25">
      <c r="A56">
        <v>56</v>
      </c>
      <c r="B56" s="1" t="s">
        <v>113</v>
      </c>
    </row>
    <row r="57" spans="1:2" x14ac:dyDescent="0.25">
      <c r="A57">
        <v>57</v>
      </c>
      <c r="B57" s="1" t="s">
        <v>114</v>
      </c>
    </row>
    <row r="58" spans="1:2" x14ac:dyDescent="0.25">
      <c r="A58">
        <v>58</v>
      </c>
      <c r="B58" s="1" t="s">
        <v>115</v>
      </c>
    </row>
    <row r="59" spans="1:2" x14ac:dyDescent="0.25">
      <c r="A59">
        <v>59</v>
      </c>
      <c r="B59" s="1" t="s">
        <v>116</v>
      </c>
    </row>
    <row r="60" spans="1:2" x14ac:dyDescent="0.25">
      <c r="A60">
        <v>60</v>
      </c>
      <c r="B60" s="1" t="s">
        <v>117</v>
      </c>
    </row>
    <row r="61" spans="1:2" x14ac:dyDescent="0.25">
      <c r="A61">
        <v>61</v>
      </c>
      <c r="B61" s="1" t="s">
        <v>118</v>
      </c>
    </row>
    <row r="62" spans="1:2" x14ac:dyDescent="0.25">
      <c r="A62">
        <v>62</v>
      </c>
      <c r="B62" s="1" t="s">
        <v>119</v>
      </c>
    </row>
    <row r="63" spans="1:2" x14ac:dyDescent="0.25">
      <c r="A63">
        <v>63</v>
      </c>
      <c r="B63" s="1" t="s">
        <v>120</v>
      </c>
    </row>
    <row r="64" spans="1:2" x14ac:dyDescent="0.25">
      <c r="A64">
        <v>64</v>
      </c>
      <c r="B64" s="1" t="s">
        <v>121</v>
      </c>
    </row>
    <row r="65" spans="1:2" x14ac:dyDescent="0.25">
      <c r="A65">
        <v>65</v>
      </c>
      <c r="B65" s="1" t="s">
        <v>122</v>
      </c>
    </row>
    <row r="66" spans="1:2" x14ac:dyDescent="0.25">
      <c r="A66">
        <v>66</v>
      </c>
      <c r="B66" s="1" t="s">
        <v>123</v>
      </c>
    </row>
    <row r="67" spans="1:2" x14ac:dyDescent="0.25">
      <c r="A67">
        <v>67</v>
      </c>
      <c r="B67" s="1" t="s">
        <v>124</v>
      </c>
    </row>
    <row r="68" spans="1:2" x14ac:dyDescent="0.25">
      <c r="A68">
        <v>68</v>
      </c>
      <c r="B68" s="1" t="s">
        <v>125</v>
      </c>
    </row>
    <row r="69" spans="1:2" x14ac:dyDescent="0.25">
      <c r="A69">
        <v>69</v>
      </c>
      <c r="B69" s="1" t="s">
        <v>126</v>
      </c>
    </row>
    <row r="70" spans="1:2" x14ac:dyDescent="0.25">
      <c r="A70">
        <v>70</v>
      </c>
      <c r="B70" s="1" t="s">
        <v>127</v>
      </c>
    </row>
    <row r="71" spans="1:2" x14ac:dyDescent="0.25">
      <c r="A71">
        <v>71</v>
      </c>
      <c r="B71" s="1" t="s">
        <v>128</v>
      </c>
    </row>
    <row r="72" spans="1:2" x14ac:dyDescent="0.25">
      <c r="A72">
        <v>72</v>
      </c>
      <c r="B72" s="1" t="s">
        <v>129</v>
      </c>
    </row>
    <row r="73" spans="1:2" x14ac:dyDescent="0.25">
      <c r="A73">
        <v>73</v>
      </c>
      <c r="B73" s="1" t="s">
        <v>130</v>
      </c>
    </row>
    <row r="74" spans="1:2" x14ac:dyDescent="0.25">
      <c r="A74" s="2">
        <v>74</v>
      </c>
      <c r="B74" s="2" t="s">
        <v>229</v>
      </c>
    </row>
    <row r="75" spans="1:2" x14ac:dyDescent="0.25">
      <c r="A75">
        <v>75</v>
      </c>
      <c r="B75" s="1" t="s">
        <v>131</v>
      </c>
    </row>
    <row r="76" spans="1:2" x14ac:dyDescent="0.25">
      <c r="A76">
        <v>76</v>
      </c>
      <c r="B76" s="1" t="s">
        <v>132</v>
      </c>
    </row>
    <row r="77" spans="1:2" x14ac:dyDescent="0.25">
      <c r="A77">
        <v>77</v>
      </c>
      <c r="B77" s="1" t="s">
        <v>133</v>
      </c>
    </row>
    <row r="78" spans="1:2" x14ac:dyDescent="0.25">
      <c r="A78">
        <v>78</v>
      </c>
      <c r="B78" s="1" t="s">
        <v>134</v>
      </c>
    </row>
    <row r="79" spans="1:2" x14ac:dyDescent="0.25">
      <c r="A79">
        <v>79</v>
      </c>
      <c r="B79" s="1" t="s">
        <v>135</v>
      </c>
    </row>
    <row r="80" spans="1:2" x14ac:dyDescent="0.25">
      <c r="A80">
        <v>80</v>
      </c>
      <c r="B80" s="1" t="s">
        <v>136</v>
      </c>
    </row>
    <row r="81" spans="1:2" x14ac:dyDescent="0.25">
      <c r="A81">
        <v>81</v>
      </c>
      <c r="B81" s="1" t="s">
        <v>137</v>
      </c>
    </row>
    <row r="82" spans="1:2" x14ac:dyDescent="0.25">
      <c r="A82">
        <v>82</v>
      </c>
      <c r="B82" s="1" t="s">
        <v>138</v>
      </c>
    </row>
    <row r="83" spans="1:2" x14ac:dyDescent="0.25">
      <c r="A83">
        <v>83</v>
      </c>
      <c r="B83" s="1" t="s">
        <v>139</v>
      </c>
    </row>
    <row r="84" spans="1:2" x14ac:dyDescent="0.25">
      <c r="A84">
        <v>84</v>
      </c>
      <c r="B84" s="1" t="s">
        <v>140</v>
      </c>
    </row>
    <row r="85" spans="1:2" x14ac:dyDescent="0.25">
      <c r="A85">
        <v>85</v>
      </c>
      <c r="B85" s="1" t="s">
        <v>141</v>
      </c>
    </row>
    <row r="86" spans="1:2" x14ac:dyDescent="0.25">
      <c r="A86">
        <v>86</v>
      </c>
      <c r="B86" s="1" t="s">
        <v>142</v>
      </c>
    </row>
    <row r="87" spans="1:2" x14ac:dyDescent="0.25">
      <c r="A87">
        <v>87</v>
      </c>
      <c r="B87" s="1" t="s">
        <v>143</v>
      </c>
    </row>
    <row r="88" spans="1:2" x14ac:dyDescent="0.25">
      <c r="A88">
        <v>88</v>
      </c>
      <c r="B88" s="1" t="s">
        <v>144</v>
      </c>
    </row>
    <row r="89" spans="1:2" x14ac:dyDescent="0.25">
      <c r="A89">
        <v>89</v>
      </c>
      <c r="B89" s="1" t="s">
        <v>145</v>
      </c>
    </row>
    <row r="90" spans="1:2" x14ac:dyDescent="0.25">
      <c r="A90">
        <v>90</v>
      </c>
      <c r="B90" s="1" t="s">
        <v>146</v>
      </c>
    </row>
    <row r="91" spans="1:2" x14ac:dyDescent="0.25">
      <c r="A91">
        <v>91</v>
      </c>
      <c r="B91" s="1" t="s">
        <v>147</v>
      </c>
    </row>
    <row r="92" spans="1:2" x14ac:dyDescent="0.25">
      <c r="A92">
        <v>92</v>
      </c>
      <c r="B92" s="1" t="s">
        <v>148</v>
      </c>
    </row>
    <row r="93" spans="1:2" x14ac:dyDescent="0.25">
      <c r="A93">
        <v>93</v>
      </c>
      <c r="B93" s="1" t="s">
        <v>149</v>
      </c>
    </row>
    <row r="94" spans="1:2" x14ac:dyDescent="0.25">
      <c r="A94">
        <v>94</v>
      </c>
      <c r="B94" s="1" t="s">
        <v>150</v>
      </c>
    </row>
    <row r="95" spans="1:2" x14ac:dyDescent="0.25">
      <c r="A95">
        <v>95</v>
      </c>
      <c r="B95" s="1" t="s">
        <v>151</v>
      </c>
    </row>
    <row r="96" spans="1:2" x14ac:dyDescent="0.25">
      <c r="A96">
        <v>96</v>
      </c>
      <c r="B96" s="1" t="s">
        <v>152</v>
      </c>
    </row>
    <row r="97" spans="1:2" x14ac:dyDescent="0.25">
      <c r="A97">
        <v>97</v>
      </c>
      <c r="B97" s="1" t="s">
        <v>153</v>
      </c>
    </row>
    <row r="98" spans="1:2" x14ac:dyDescent="0.25">
      <c r="A98">
        <v>98</v>
      </c>
      <c r="B98" s="1" t="s">
        <v>154</v>
      </c>
    </row>
    <row r="99" spans="1:2" x14ac:dyDescent="0.25">
      <c r="A99">
        <v>99</v>
      </c>
      <c r="B99" s="1" t="s">
        <v>155</v>
      </c>
    </row>
    <row r="100" spans="1:2" x14ac:dyDescent="0.25">
      <c r="A100">
        <v>100</v>
      </c>
      <c r="B100" s="1" t="s">
        <v>156</v>
      </c>
    </row>
    <row r="101" spans="1:2" x14ac:dyDescent="0.25">
      <c r="A101">
        <v>101</v>
      </c>
      <c r="B101" s="1" t="s">
        <v>157</v>
      </c>
    </row>
    <row r="102" spans="1:2" x14ac:dyDescent="0.25">
      <c r="A102">
        <v>102</v>
      </c>
      <c r="B102" s="1" t="s">
        <v>158</v>
      </c>
    </row>
    <row r="103" spans="1:2" x14ac:dyDescent="0.25">
      <c r="A103">
        <v>103</v>
      </c>
      <c r="B103" s="1" t="s">
        <v>159</v>
      </c>
    </row>
    <row r="104" spans="1:2" x14ac:dyDescent="0.25">
      <c r="A104">
        <v>104</v>
      </c>
      <c r="B104" s="1" t="s">
        <v>160</v>
      </c>
    </row>
    <row r="105" spans="1:2" x14ac:dyDescent="0.25">
      <c r="A105">
        <v>105</v>
      </c>
      <c r="B105" s="1" t="s">
        <v>161</v>
      </c>
    </row>
    <row r="106" spans="1:2" x14ac:dyDescent="0.25">
      <c r="A106">
        <v>106</v>
      </c>
      <c r="B106" s="1" t="s">
        <v>162</v>
      </c>
    </row>
    <row r="107" spans="1:2" x14ac:dyDescent="0.25">
      <c r="A107">
        <v>107</v>
      </c>
      <c r="B107" s="1" t="s">
        <v>163</v>
      </c>
    </row>
    <row r="108" spans="1:2" x14ac:dyDescent="0.25">
      <c r="A108">
        <v>108</v>
      </c>
      <c r="B108" s="1" t="s">
        <v>164</v>
      </c>
    </row>
    <row r="109" spans="1:2" x14ac:dyDescent="0.25">
      <c r="A109">
        <v>109</v>
      </c>
      <c r="B109" s="1" t="s">
        <v>165</v>
      </c>
    </row>
    <row r="110" spans="1:2" x14ac:dyDescent="0.25">
      <c r="A110">
        <v>110</v>
      </c>
      <c r="B110" s="1" t="s">
        <v>166</v>
      </c>
    </row>
    <row r="111" spans="1:2" x14ac:dyDescent="0.25">
      <c r="A111">
        <v>111</v>
      </c>
      <c r="B111" s="1" t="s">
        <v>230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Headings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2017-04-14T19:04:23Z</dcterms:created>
  <dcterms:modified xsi:type="dcterms:W3CDTF">2017-04-14T19:06:15Z</dcterms:modified>
</cp:coreProperties>
</file>