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37" i="1" l="1"/>
  <c r="AK37" i="1" s="1"/>
  <c r="AI37" i="1"/>
  <c r="AF37" i="1"/>
  <c r="Z37" i="1"/>
  <c r="X37" i="1"/>
  <c r="W37" i="1"/>
  <c r="U37" i="1"/>
  <c r="T37" i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AB36" i="1"/>
  <c r="X36" i="1"/>
  <c r="Y36" i="1" s="1"/>
  <c r="W36" i="1"/>
  <c r="AA36" i="1" s="1"/>
  <c r="U36" i="1"/>
  <c r="T36" i="1"/>
  <c r="AF36" i="1" s="1"/>
  <c r="S36" i="1"/>
  <c r="Q36" i="1"/>
  <c r="P36" i="1"/>
  <c r="O36" i="1"/>
  <c r="N36" i="1"/>
  <c r="L36" i="1"/>
  <c r="Z36" i="1" s="1"/>
  <c r="AD36" i="1" s="1"/>
  <c r="E36" i="1"/>
  <c r="AJ35" i="1"/>
  <c r="AK35" i="1" s="1"/>
  <c r="AI35" i="1"/>
  <c r="AF35" i="1"/>
  <c r="AD35" i="1"/>
  <c r="Z35" i="1"/>
  <c r="X35" i="1"/>
  <c r="W35" i="1"/>
  <c r="AA35" i="1" s="1"/>
  <c r="U35" i="1"/>
  <c r="T35" i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B34" i="1"/>
  <c r="AA34" i="1"/>
  <c r="X34" i="1"/>
  <c r="Y34" i="1" s="1"/>
  <c r="W34" i="1"/>
  <c r="U34" i="1"/>
  <c r="T34" i="1"/>
  <c r="AF34" i="1" s="1"/>
  <c r="S34" i="1"/>
  <c r="Q34" i="1"/>
  <c r="P34" i="1"/>
  <c r="O34" i="1"/>
  <c r="N34" i="1"/>
  <c r="L34" i="1"/>
  <c r="Z34" i="1" s="1"/>
  <c r="AD34" i="1" s="1"/>
  <c r="E34" i="1"/>
  <c r="AJ33" i="1"/>
  <c r="AK33" i="1" s="1"/>
  <c r="AI33" i="1"/>
  <c r="AF33" i="1"/>
  <c r="Z33" i="1"/>
  <c r="X33" i="1"/>
  <c r="W33" i="1"/>
  <c r="U33" i="1"/>
  <c r="T33" i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AH32" i="1"/>
  <c r="AA32" i="1"/>
  <c r="X32" i="1"/>
  <c r="Y32" i="1" s="1"/>
  <c r="W32" i="1"/>
  <c r="U32" i="1"/>
  <c r="T32" i="1"/>
  <c r="AF32" i="1" s="1"/>
  <c r="S32" i="1"/>
  <c r="Q32" i="1"/>
  <c r="P32" i="1"/>
  <c r="O32" i="1"/>
  <c r="N32" i="1"/>
  <c r="L32" i="1"/>
  <c r="E32" i="1"/>
  <c r="AJ31" i="1"/>
  <c r="AK31" i="1" s="1"/>
  <c r="AI31" i="1"/>
  <c r="Z31" i="1"/>
  <c r="X31" i="1"/>
  <c r="W31" i="1"/>
  <c r="U31" i="1"/>
  <c r="T31" i="1"/>
  <c r="AF31" i="1" s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X30" i="1"/>
  <c r="Y30" i="1" s="1"/>
  <c r="W30" i="1"/>
  <c r="AA30" i="1" s="1"/>
  <c r="U30" i="1"/>
  <c r="T30" i="1"/>
  <c r="AF30" i="1" s="1"/>
  <c r="S30" i="1"/>
  <c r="Q30" i="1"/>
  <c r="P30" i="1"/>
  <c r="O30" i="1"/>
  <c r="N30" i="1"/>
  <c r="L30" i="1"/>
  <c r="Z30" i="1" s="1"/>
  <c r="AD30" i="1" s="1"/>
  <c r="AJ29" i="1"/>
  <c r="AK29" i="1" s="1"/>
  <c r="AI29" i="1"/>
  <c r="AH29" i="1"/>
  <c r="AD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Z29" i="1" s="1"/>
  <c r="AG29" i="1" s="1"/>
  <c r="L29" i="1"/>
  <c r="E29" i="1"/>
  <c r="AJ28" i="1"/>
  <c r="AK28" i="1" s="1"/>
  <c r="AA28" i="1" s="1"/>
  <c r="AI28" i="1"/>
  <c r="AF28" i="1"/>
  <c r="Z28" i="1"/>
  <c r="X28" i="1"/>
  <c r="Y28" i="1" s="1"/>
  <c r="W28" i="1"/>
  <c r="U28" i="1"/>
  <c r="T28" i="1"/>
  <c r="S28" i="1"/>
  <c r="Q28" i="1"/>
  <c r="P28" i="1"/>
  <c r="AH28" i="1" s="1"/>
  <c r="O28" i="1"/>
  <c r="N28" i="1"/>
  <c r="L28" i="1"/>
  <c r="E28" i="1"/>
  <c r="AJ27" i="1"/>
  <c r="AK27" i="1" s="1"/>
  <c r="AI27" i="1"/>
  <c r="AH27" i="1"/>
  <c r="AD27" i="1"/>
  <c r="AB27" i="1"/>
  <c r="X27" i="1"/>
  <c r="Y27" i="1" s="1"/>
  <c r="W27" i="1"/>
  <c r="U27" i="1"/>
  <c r="T27" i="1"/>
  <c r="AF27" i="1" s="1"/>
  <c r="S27" i="1"/>
  <c r="Q27" i="1"/>
  <c r="P27" i="1"/>
  <c r="O27" i="1"/>
  <c r="N27" i="1"/>
  <c r="Z27" i="1" s="1"/>
  <c r="AG27" i="1" s="1"/>
  <c r="L27" i="1"/>
  <c r="E27" i="1"/>
  <c r="AJ26" i="1"/>
  <c r="AK26" i="1" s="1"/>
  <c r="AA26" i="1" s="1"/>
  <c r="AI26" i="1"/>
  <c r="AG26" i="1"/>
  <c r="AF26" i="1"/>
  <c r="Z26" i="1"/>
  <c r="X26" i="1"/>
  <c r="Y26" i="1" s="1"/>
  <c r="W26" i="1"/>
  <c r="U26" i="1"/>
  <c r="T26" i="1"/>
  <c r="S26" i="1"/>
  <c r="Q26" i="1"/>
  <c r="P26" i="1"/>
  <c r="AH26" i="1" s="1"/>
  <c r="O26" i="1"/>
  <c r="N26" i="1"/>
  <c r="L26" i="1"/>
  <c r="E26" i="1"/>
  <c r="AJ25" i="1"/>
  <c r="AK25" i="1" s="1"/>
  <c r="AI25" i="1"/>
  <c r="AH25" i="1"/>
  <c r="AD25" i="1"/>
  <c r="AB25" i="1"/>
  <c r="X25" i="1"/>
  <c r="W25" i="1"/>
  <c r="U25" i="1"/>
  <c r="T25" i="1"/>
  <c r="AF25" i="1" s="1"/>
  <c r="S25" i="1"/>
  <c r="Q25" i="1"/>
  <c r="P25" i="1"/>
  <c r="O25" i="1"/>
  <c r="Y25" i="1" s="1"/>
  <c r="N25" i="1"/>
  <c r="Z25" i="1" s="1"/>
  <c r="AG25" i="1" s="1"/>
  <c r="L25" i="1"/>
  <c r="E25" i="1"/>
  <c r="AK24" i="1"/>
  <c r="AJ24" i="1"/>
  <c r="AI24" i="1"/>
  <c r="AF24" i="1"/>
  <c r="X24" i="1"/>
  <c r="Y24" i="1" s="1"/>
  <c r="W24" i="1"/>
  <c r="AA24" i="1" s="1"/>
  <c r="U24" i="1"/>
  <c r="T24" i="1"/>
  <c r="S24" i="1"/>
  <c r="Q24" i="1"/>
  <c r="P24" i="1"/>
  <c r="AH24" i="1" s="1"/>
  <c r="O24" i="1"/>
  <c r="N24" i="1"/>
  <c r="L24" i="1"/>
  <c r="Z24" i="1" s="1"/>
  <c r="E24" i="1"/>
  <c r="AJ23" i="1"/>
  <c r="AK23" i="1" s="1"/>
  <c r="AI23" i="1"/>
  <c r="AH23" i="1"/>
  <c r="X23" i="1"/>
  <c r="Y23" i="1" s="1"/>
  <c r="W23" i="1"/>
  <c r="U23" i="1"/>
  <c r="T23" i="1"/>
  <c r="AF23" i="1" s="1"/>
  <c r="S23" i="1"/>
  <c r="Q23" i="1"/>
  <c r="P23" i="1"/>
  <c r="O23" i="1"/>
  <c r="N23" i="1"/>
  <c r="Z23" i="1" s="1"/>
  <c r="AG23" i="1" s="1"/>
  <c r="L23" i="1"/>
  <c r="E23" i="1"/>
  <c r="AJ22" i="1"/>
  <c r="AK22" i="1" s="1"/>
  <c r="AA22" i="1" s="1"/>
  <c r="AI22" i="1"/>
  <c r="AF22" i="1"/>
  <c r="X22" i="1"/>
  <c r="Y22" i="1" s="1"/>
  <c r="W22" i="1"/>
  <c r="U22" i="1"/>
  <c r="T22" i="1"/>
  <c r="S22" i="1"/>
  <c r="Q22" i="1"/>
  <c r="P22" i="1"/>
  <c r="AH22" i="1" s="1"/>
  <c r="O22" i="1"/>
  <c r="N22" i="1"/>
  <c r="L22" i="1"/>
  <c r="Z22" i="1" s="1"/>
  <c r="E22" i="1"/>
  <c r="AJ21" i="1"/>
  <c r="AK21" i="1" s="1"/>
  <c r="AI21" i="1"/>
  <c r="AH21" i="1"/>
  <c r="AD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Z21" i="1" s="1"/>
  <c r="AG21" i="1" s="1"/>
  <c r="L21" i="1"/>
  <c r="E21" i="1"/>
  <c r="AJ20" i="1"/>
  <c r="AK20" i="1" s="1"/>
  <c r="AA20" i="1" s="1"/>
  <c r="AI20" i="1"/>
  <c r="AF20" i="1"/>
  <c r="Z20" i="1"/>
  <c r="X20" i="1"/>
  <c r="Y20" i="1" s="1"/>
  <c r="W20" i="1"/>
  <c r="U20" i="1"/>
  <c r="T20" i="1"/>
  <c r="S20" i="1"/>
  <c r="Q20" i="1"/>
  <c r="P20" i="1"/>
  <c r="AH20" i="1" s="1"/>
  <c r="O20" i="1"/>
  <c r="N20" i="1"/>
  <c r="L20" i="1"/>
  <c r="E20" i="1"/>
  <c r="AJ19" i="1"/>
  <c r="AK19" i="1" s="1"/>
  <c r="AI19" i="1"/>
  <c r="AH19" i="1"/>
  <c r="AD19" i="1"/>
  <c r="AB19" i="1"/>
  <c r="X19" i="1"/>
  <c r="Y19" i="1" s="1"/>
  <c r="W19" i="1"/>
  <c r="U19" i="1"/>
  <c r="T19" i="1"/>
  <c r="AF19" i="1" s="1"/>
  <c r="S19" i="1"/>
  <c r="Q19" i="1"/>
  <c r="P19" i="1"/>
  <c r="O19" i="1"/>
  <c r="N19" i="1"/>
  <c r="Z19" i="1" s="1"/>
  <c r="AG19" i="1" s="1"/>
  <c r="L19" i="1"/>
  <c r="E19" i="1"/>
  <c r="AJ18" i="1"/>
  <c r="AK18" i="1" s="1"/>
  <c r="AA18" i="1" s="1"/>
  <c r="AI18" i="1"/>
  <c r="AG18" i="1"/>
  <c r="AF18" i="1"/>
  <c r="Z18" i="1"/>
  <c r="X18" i="1"/>
  <c r="Y18" i="1" s="1"/>
  <c r="W18" i="1"/>
  <c r="U18" i="1"/>
  <c r="T18" i="1"/>
  <c r="S18" i="1"/>
  <c r="Q18" i="1"/>
  <c r="P18" i="1"/>
  <c r="AH18" i="1" s="1"/>
  <c r="O18" i="1"/>
  <c r="N18" i="1"/>
  <c r="L18" i="1"/>
  <c r="E18" i="1"/>
  <c r="AJ17" i="1"/>
  <c r="AK17" i="1" s="1"/>
  <c r="AI17" i="1"/>
  <c r="AH17" i="1"/>
  <c r="AD17" i="1"/>
  <c r="AB17" i="1"/>
  <c r="X17" i="1"/>
  <c r="W17" i="1"/>
  <c r="U17" i="1"/>
  <c r="T17" i="1"/>
  <c r="AF17" i="1" s="1"/>
  <c r="S17" i="1"/>
  <c r="Q17" i="1"/>
  <c r="P17" i="1"/>
  <c r="O17" i="1"/>
  <c r="Y17" i="1" s="1"/>
  <c r="N17" i="1"/>
  <c r="Z17" i="1" s="1"/>
  <c r="AG17" i="1" s="1"/>
  <c r="L17" i="1"/>
  <c r="E17" i="1"/>
  <c r="AK16" i="1"/>
  <c r="AJ16" i="1"/>
  <c r="AI16" i="1"/>
  <c r="AF16" i="1"/>
  <c r="X16" i="1"/>
  <c r="Y16" i="1" s="1"/>
  <c r="W16" i="1"/>
  <c r="AA16" i="1" s="1"/>
  <c r="U16" i="1"/>
  <c r="T16" i="1"/>
  <c r="S16" i="1"/>
  <c r="Q16" i="1"/>
  <c r="P16" i="1"/>
  <c r="AH16" i="1" s="1"/>
  <c r="O16" i="1"/>
  <c r="N16" i="1"/>
  <c r="L16" i="1"/>
  <c r="Z16" i="1" s="1"/>
  <c r="E16" i="1"/>
  <c r="AJ15" i="1"/>
  <c r="AK15" i="1" s="1"/>
  <c r="AI15" i="1"/>
  <c r="AH15" i="1"/>
  <c r="X15" i="1"/>
  <c r="Y15" i="1" s="1"/>
  <c r="W15" i="1"/>
  <c r="U15" i="1"/>
  <c r="T15" i="1"/>
  <c r="AF15" i="1" s="1"/>
  <c r="S15" i="1"/>
  <c r="Q15" i="1"/>
  <c r="P15" i="1"/>
  <c r="O15" i="1"/>
  <c r="N15" i="1"/>
  <c r="Z15" i="1" s="1"/>
  <c r="AG15" i="1" s="1"/>
  <c r="L15" i="1"/>
  <c r="E15" i="1"/>
  <c r="AJ14" i="1"/>
  <c r="AK14" i="1" s="1"/>
  <c r="AA14" i="1" s="1"/>
  <c r="AI14" i="1"/>
  <c r="AF14" i="1"/>
  <c r="X14" i="1"/>
  <c r="Y14" i="1" s="1"/>
  <c r="W14" i="1"/>
  <c r="U14" i="1"/>
  <c r="T14" i="1"/>
  <c r="S14" i="1"/>
  <c r="Q14" i="1"/>
  <c r="P14" i="1"/>
  <c r="AH14" i="1" s="1"/>
  <c r="O14" i="1"/>
  <c r="N14" i="1"/>
  <c r="L14" i="1"/>
  <c r="Z14" i="1" s="1"/>
  <c r="E14" i="1"/>
  <c r="AJ13" i="1"/>
  <c r="AK13" i="1" s="1"/>
  <c r="AI13" i="1"/>
  <c r="AH13" i="1"/>
  <c r="AD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Z13" i="1" s="1"/>
  <c r="AG13" i="1" s="1"/>
  <c r="L13" i="1"/>
  <c r="E13" i="1"/>
  <c r="AJ12" i="1"/>
  <c r="AK12" i="1" s="1"/>
  <c r="AI12" i="1"/>
  <c r="AF12" i="1"/>
  <c r="X12" i="1"/>
  <c r="Y12" i="1" s="1"/>
  <c r="W12" i="1"/>
  <c r="AA12" i="1" s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Z11" i="1"/>
  <c r="AG11" i="1" s="1"/>
  <c r="X11" i="1"/>
  <c r="Y11" i="1" s="1"/>
  <c r="W11" i="1"/>
  <c r="AA11" i="1" s="1"/>
  <c r="U11" i="1"/>
  <c r="T11" i="1"/>
  <c r="AF11" i="1" s="1"/>
  <c r="S11" i="1"/>
  <c r="Q11" i="1"/>
  <c r="P11" i="1"/>
  <c r="AH11" i="1" s="1"/>
  <c r="O11" i="1"/>
  <c r="N11" i="1"/>
  <c r="L11" i="1"/>
  <c r="E11" i="1"/>
  <c r="AJ10" i="1"/>
  <c r="AK10" i="1" s="1"/>
  <c r="AA10" i="1" s="1"/>
  <c r="AI10" i="1"/>
  <c r="AF10" i="1"/>
  <c r="X10" i="1"/>
  <c r="Y10" i="1" s="1"/>
  <c r="W10" i="1"/>
  <c r="U10" i="1"/>
  <c r="T10" i="1"/>
  <c r="S10" i="1"/>
  <c r="Q10" i="1"/>
  <c r="P10" i="1"/>
  <c r="AH10" i="1" s="1"/>
  <c r="O10" i="1"/>
  <c r="N10" i="1"/>
  <c r="L10" i="1"/>
  <c r="Z10" i="1" s="1"/>
  <c r="E10" i="1"/>
  <c r="AJ9" i="1"/>
  <c r="AK9" i="1" s="1"/>
  <c r="AI9" i="1"/>
  <c r="Z9" i="1"/>
  <c r="AG9" i="1" s="1"/>
  <c r="X9" i="1"/>
  <c r="W9" i="1"/>
  <c r="AA9" i="1" s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A8" i="1" s="1"/>
  <c r="AJ8" i="1"/>
  <c r="AI8" i="1"/>
  <c r="AF8" i="1"/>
  <c r="Z8" i="1"/>
  <c r="AD8" i="1" s="1"/>
  <c r="X8" i="1"/>
  <c r="Y8" i="1" s="1"/>
  <c r="W8" i="1"/>
  <c r="U8" i="1"/>
  <c r="T8" i="1"/>
  <c r="S8" i="1"/>
  <c r="Q8" i="1"/>
  <c r="P8" i="1"/>
  <c r="AH8" i="1" s="1"/>
  <c r="O8" i="1"/>
  <c r="N8" i="1"/>
  <c r="L8" i="1"/>
  <c r="E8" i="1"/>
  <c r="AJ7" i="1"/>
  <c r="AK7" i="1" s="1"/>
  <c r="AI7" i="1"/>
  <c r="X7" i="1"/>
  <c r="Y7" i="1" s="1"/>
  <c r="W7" i="1"/>
  <c r="U7" i="1"/>
  <c r="T7" i="1"/>
  <c r="AF7" i="1" s="1"/>
  <c r="S7" i="1"/>
  <c r="Q7" i="1"/>
  <c r="P7" i="1"/>
  <c r="AH7" i="1" s="1"/>
  <c r="O7" i="1"/>
  <c r="N7" i="1"/>
  <c r="Z7" i="1" s="1"/>
  <c r="L7" i="1"/>
  <c r="E7" i="1"/>
  <c r="AJ6" i="1"/>
  <c r="AK6" i="1" s="1"/>
  <c r="AA6" i="1" s="1"/>
  <c r="AI6" i="1"/>
  <c r="AF6" i="1"/>
  <c r="X6" i="1"/>
  <c r="Y6" i="1" s="1"/>
  <c r="W6" i="1"/>
  <c r="U6" i="1"/>
  <c r="T6" i="1"/>
  <c r="S6" i="1"/>
  <c r="Q6" i="1"/>
  <c r="P6" i="1"/>
  <c r="AH6" i="1" s="1"/>
  <c r="O6" i="1"/>
  <c r="N6" i="1"/>
  <c r="Z6" i="1" s="1"/>
  <c r="L6" i="1"/>
  <c r="E6" i="1"/>
  <c r="AJ5" i="1"/>
  <c r="AK5" i="1" s="1"/>
  <c r="AI5" i="1"/>
  <c r="X5" i="1"/>
  <c r="Y5" i="1" s="1"/>
  <c r="W5" i="1"/>
  <c r="AA5" i="1" s="1"/>
  <c r="U5" i="1"/>
  <c r="T5" i="1"/>
  <c r="AF5" i="1" s="1"/>
  <c r="S5" i="1"/>
  <c r="Q5" i="1"/>
  <c r="P5" i="1"/>
  <c r="AH5" i="1" s="1"/>
  <c r="O5" i="1"/>
  <c r="N5" i="1"/>
  <c r="Z5" i="1" s="1"/>
  <c r="L5" i="1"/>
  <c r="E5" i="1"/>
  <c r="AJ4" i="1"/>
  <c r="AK4" i="1" s="1"/>
  <c r="AI4" i="1"/>
  <c r="AF4" i="1"/>
  <c r="X4" i="1"/>
  <c r="Y4" i="1" s="1"/>
  <c r="W4" i="1"/>
  <c r="AA4" i="1" s="1"/>
  <c r="U4" i="1"/>
  <c r="T4" i="1"/>
  <c r="S4" i="1"/>
  <c r="Q4" i="1"/>
  <c r="P4" i="1"/>
  <c r="AH4" i="1" s="1"/>
  <c r="O4" i="1"/>
  <c r="N4" i="1"/>
  <c r="L4" i="1"/>
  <c r="Z4" i="1" s="1"/>
  <c r="E4" i="1"/>
  <c r="AJ3" i="1"/>
  <c r="AK3" i="1" s="1"/>
  <c r="AI3" i="1"/>
  <c r="Z3" i="1"/>
  <c r="AG3" i="1" s="1"/>
  <c r="X3" i="1"/>
  <c r="Y3" i="1" s="1"/>
  <c r="W3" i="1"/>
  <c r="AA3" i="1" s="1"/>
  <c r="U3" i="1"/>
  <c r="T3" i="1"/>
  <c r="AF3" i="1" s="1"/>
  <c r="S3" i="1"/>
  <c r="Q3" i="1"/>
  <c r="P3" i="1"/>
  <c r="AH3" i="1" s="1"/>
  <c r="O3" i="1"/>
  <c r="N3" i="1"/>
  <c r="L3" i="1"/>
  <c r="E3" i="1"/>
  <c r="AB14" i="1" l="1"/>
  <c r="AD14" i="1"/>
  <c r="AG14" i="1"/>
  <c r="AB16" i="1"/>
  <c r="AD16" i="1"/>
  <c r="AG16" i="1"/>
  <c r="AG7" i="1"/>
  <c r="AB7" i="1"/>
  <c r="AD7" i="1"/>
  <c r="AB22" i="1"/>
  <c r="AD22" i="1"/>
  <c r="AG22" i="1"/>
  <c r="AB24" i="1"/>
  <c r="AD24" i="1"/>
  <c r="AG24" i="1"/>
  <c r="AG5" i="1"/>
  <c r="AD5" i="1"/>
  <c r="AB5" i="1"/>
  <c r="AD4" i="1"/>
  <c r="AG4" i="1"/>
  <c r="AB4" i="1"/>
  <c r="AD6" i="1"/>
  <c r="AB6" i="1"/>
  <c r="AG6" i="1"/>
  <c r="AD10" i="1"/>
  <c r="AG10" i="1"/>
  <c r="AB10" i="1"/>
  <c r="AD12" i="1"/>
  <c r="AG12" i="1"/>
  <c r="AB12" i="1"/>
  <c r="AG8" i="1"/>
  <c r="AB20" i="1"/>
  <c r="AD20" i="1"/>
  <c r="AB28" i="1"/>
  <c r="AD28" i="1"/>
  <c r="AG30" i="1"/>
  <c r="AG33" i="1"/>
  <c r="AB33" i="1"/>
  <c r="AB3" i="1"/>
  <c r="AB11" i="1"/>
  <c r="AB18" i="1"/>
  <c r="AD18" i="1"/>
  <c r="AA19" i="1"/>
  <c r="AB26" i="1"/>
  <c r="AD26" i="1"/>
  <c r="AA27" i="1"/>
  <c r="AG31" i="1"/>
  <c r="AB31" i="1"/>
  <c r="AA33" i="1"/>
  <c r="AD33" i="1"/>
  <c r="AG36" i="1"/>
  <c r="AD3" i="1"/>
  <c r="AB8" i="1"/>
  <c r="AB9" i="1"/>
  <c r="AD11" i="1"/>
  <c r="AB15" i="1"/>
  <c r="AA17" i="1"/>
  <c r="AB23" i="1"/>
  <c r="AA25" i="1"/>
  <c r="AA31" i="1"/>
  <c r="AD31" i="1"/>
  <c r="AG34" i="1"/>
  <c r="AG37" i="1"/>
  <c r="AB37" i="1"/>
  <c r="AA7" i="1"/>
  <c r="AD9" i="1"/>
  <c r="AB13" i="1"/>
  <c r="AA15" i="1"/>
  <c r="AD15" i="1"/>
  <c r="AG20" i="1"/>
  <c r="AB21" i="1"/>
  <c r="AA23" i="1"/>
  <c r="AD23" i="1"/>
  <c r="AG28" i="1"/>
  <c r="AB29" i="1"/>
  <c r="AB30" i="1"/>
  <c r="Z32" i="1"/>
  <c r="AG35" i="1"/>
  <c r="AB35" i="1"/>
  <c r="AA37" i="1"/>
  <c r="AD37" i="1"/>
  <c r="AD32" i="1" l="1"/>
  <c r="AG32" i="1"/>
  <c r="AB32" i="1"/>
</calcChain>
</file>

<file path=xl/sharedStrings.xml><?xml version="1.0" encoding="utf-8"?>
<sst xmlns="http://schemas.openxmlformats.org/spreadsheetml/2006/main" count="652" uniqueCount="410">
  <si>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</si>
  <si>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</si>
  <si>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</si>
  <si>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</si>
  <si>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</si>
  <si>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</si>
  <si>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</si>
  <si>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</si>
  <si>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</si>
  <si>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</si>
  <si>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</si>
  <si>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</si>
  <si>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</si>
  <si>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</si>
  <si>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</si>
  <si>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</si>
  <si>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</si>
  <si>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</si>
  <si>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</si>
  <si>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</si>
  <si>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</si>
  <si>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</si>
  <si>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</si>
  <si>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</si>
  <si>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</si>
  <si>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</si>
  <si>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</si>
  <si>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</si>
  <si>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</si>
  <si>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</si>
  <si>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</si>
  <si>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</si>
  <si>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</si>
  <si>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</si>
  <si>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</si>
  <si>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</si>
  <si>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</si>
  <si>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</si>
  <si>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</si>
  <si>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</si>
  <si>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</si>
  <si>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</si>
  <si>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</si>
  <si>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</si>
  <si>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</si>
  <si>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</si>
  <si>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</si>
  <si>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</si>
  <si>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</si>
  <si>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</si>
  <si>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</si>
  <si>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</si>
  <si>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</si>
  <si>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</si>
  <si>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</si>
  <si>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</si>
  <si>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</si>
  <si>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</si>
  <si>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</si>
  <si>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</si>
  <si>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</si>
  <si>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</si>
  <si>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</si>
  <si>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</si>
  <si>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</si>
  <si>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</si>
  <si>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</si>
  <si>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</si>
  <si>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</si>
  <si>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</si>
  <si>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</si>
  <si>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</si>
  <si>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</si>
  <si>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</si>
  <si>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</si>
  <si>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</si>
  <si>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</si>
  <si>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</si>
  <si>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</si>
  <si>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</si>
  <si>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</si>
  <si>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</si>
  <si>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</si>
  <si>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</si>
  <si>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</si>
  <si>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</si>
  <si>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</si>
  <si>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</si>
  <si>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</si>
  <si>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</si>
  <si>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</si>
  <si>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</si>
  <si>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</si>
  <si>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</si>
  <si>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</si>
  <si>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</si>
  <si>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</si>
  <si>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</si>
  <si>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</si>
  <si>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</si>
  <si>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</si>
  <si>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</si>
  <si>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</si>
  <si>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</si>
  <si>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</si>
  <si>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</si>
  <si>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</si>
  <si>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</si>
  <si>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</si>
  <si>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</si>
  <si>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</si>
  <si>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</si>
  <si>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</si>
  <si>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</si>
  <si>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</si>
  <si>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</si>
  <si>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</si>
  <si>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</si>
  <si>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</si>
  <si>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</si>
  <si>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</si>
  <si>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</si>
  <si>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</si>
  <si>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</si>
  <si>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</si>
  <si>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</si>
  <si>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</si>
  <si>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</si>
  <si>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</si>
  <si>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</si>
  <si>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</si>
  <si>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TABLE ROCK RESERVOIR</t>
  </si>
  <si>
    <t>SC00003</t>
  </si>
  <si>
    <t>ND</t>
  </si>
  <si>
    <t>1.82</t>
  </si>
  <si>
    <t>381</t>
  </si>
  <si>
    <t>Table Rock Reservoir</t>
  </si>
  <si>
    <t>3050109002545</t>
  </si>
  <si>
    <t>Surface area from NHD</t>
  </si>
  <si>
    <t>SALUDA DAM</t>
  </si>
  <si>
    <t>SC00024</t>
  </si>
  <si>
    <t>1.226</t>
  </si>
  <si>
    <t>258.2</t>
  </si>
  <si>
    <t>Saluda Lake</t>
  </si>
  <si>
    <t>3050109002599</t>
  </si>
  <si>
    <t>5805</t>
  </si>
  <si>
    <t>3050109</t>
  </si>
  <si>
    <t>1.28</t>
  </si>
  <si>
    <t>3050109068</t>
  </si>
  <si>
    <t>6122</t>
  </si>
  <si>
    <t>SCNONAME 23003</t>
  </si>
  <si>
    <t>N SALUDA RESERVOIR DAM</t>
  </si>
  <si>
    <t>SC00025</t>
  </si>
  <si>
    <t>4.198</t>
  </si>
  <si>
    <t>374.9</t>
  </si>
  <si>
    <t>North Saluda Reservoir</t>
  </si>
  <si>
    <t>3050109002524</t>
  </si>
  <si>
    <t>5806</t>
  </si>
  <si>
    <t>1.04</t>
  </si>
  <si>
    <t>3050109069</t>
  </si>
  <si>
    <t>6123</t>
  </si>
  <si>
    <t>SALUDA</t>
  </si>
  <si>
    <t>LAKE MURRAY DAM; LAKE MURRAY (RES)</t>
  </si>
  <si>
    <t>SC00224</t>
  </si>
  <si>
    <t>197.329</t>
  </si>
  <si>
    <t>109.7</t>
  </si>
  <si>
    <t>Lake Murray</t>
  </si>
  <si>
    <t>3050109002893</t>
  </si>
  <si>
    <t>5774</t>
  </si>
  <si>
    <t>1.86</t>
  </si>
  <si>
    <t>3050109002</t>
  </si>
  <si>
    <t>6091</t>
  </si>
  <si>
    <t>Surface area from NID</t>
  </si>
  <si>
    <t>WESTON LAKE DAM</t>
  </si>
  <si>
    <t>WESTON LAKE</t>
  </si>
  <si>
    <t>SC00233</t>
  </si>
  <si>
    <t>1.116</t>
  </si>
  <si>
    <t>83.8</t>
  </si>
  <si>
    <t>3050110001326</t>
  </si>
  <si>
    <t>5841</t>
  </si>
  <si>
    <t>3050110</t>
  </si>
  <si>
    <t>0.87</t>
  </si>
  <si>
    <t>3050110016</t>
  </si>
  <si>
    <t>6158</t>
  </si>
  <si>
    <t>Rocky River Multiple Arch Buttress Dam</t>
  </si>
  <si>
    <t>LAKE SECESSION (RES)</t>
  </si>
  <si>
    <t>SC00247</t>
  </si>
  <si>
    <t>5.39</t>
  </si>
  <si>
    <t>167</t>
  </si>
  <si>
    <t>Secession Lake</t>
  </si>
  <si>
    <t>3060103001822</t>
  </si>
  <si>
    <t>6148</t>
  </si>
  <si>
    <t>3060103</t>
  </si>
  <si>
    <t>0.53</t>
  </si>
  <si>
    <t>3060103061</t>
  </si>
  <si>
    <t>6477</t>
  </si>
  <si>
    <t>LANGLEY POND DAM</t>
  </si>
  <si>
    <t>SC00287</t>
  </si>
  <si>
    <t>1.221</t>
  </si>
  <si>
    <t>Langley Pond</t>
  </si>
  <si>
    <t>3060106002745</t>
  </si>
  <si>
    <t>WATEREE</t>
  </si>
  <si>
    <t>N/A</t>
  </si>
  <si>
    <t>SC00485</t>
  </si>
  <si>
    <t>47.576</t>
  </si>
  <si>
    <t>Wateree Lake</t>
  </si>
  <si>
    <t>3050104005239</t>
  </si>
  <si>
    <t>5502</t>
  </si>
  <si>
    <t>3050103</t>
  </si>
  <si>
    <t>0.46</t>
  </si>
  <si>
    <t>3050103002</t>
  </si>
  <si>
    <t>5819</t>
  </si>
  <si>
    <t>JOCASSEE</t>
  </si>
  <si>
    <t>Main Dam</t>
  </si>
  <si>
    <t>SC00529</t>
  </si>
  <si>
    <t>31.173</t>
  </si>
  <si>
    <t>Lake Jocassee</t>
  </si>
  <si>
    <t>3060101001134</t>
  </si>
  <si>
    <t>9925</t>
  </si>
  <si>
    <t>3060101</t>
  </si>
  <si>
    <t>3060101057</t>
  </si>
  <si>
    <t>10399</t>
  </si>
  <si>
    <t>BROADWAY LAKE DAM</t>
  </si>
  <si>
    <t>SC00539</t>
  </si>
  <si>
    <t>1.08</t>
  </si>
  <si>
    <t>188.7</t>
  </si>
  <si>
    <t>Broadway Lake</t>
  </si>
  <si>
    <t>3060103001774</t>
  </si>
  <si>
    <t>6154</t>
  </si>
  <si>
    <t>0.59</t>
  </si>
  <si>
    <t>3060103067</t>
  </si>
  <si>
    <t>6483</t>
  </si>
  <si>
    <t>PRESTWOOD LAKE DAM</t>
  </si>
  <si>
    <t>SC00611</t>
  </si>
  <si>
    <t>1.137</t>
  </si>
  <si>
    <t>Prestwood Lake</t>
  </si>
  <si>
    <t>3040201005116</t>
  </si>
  <si>
    <t>5254</t>
  </si>
  <si>
    <t>3040201</t>
  </si>
  <si>
    <t>3040201039</t>
  </si>
  <si>
    <t>5562</t>
  </si>
  <si>
    <t>LAKE ROBINSON DAM</t>
  </si>
  <si>
    <t>SC00632</t>
  </si>
  <si>
    <t>8.494</t>
  </si>
  <si>
    <t>67.4</t>
  </si>
  <si>
    <t>Lake Robinson</t>
  </si>
  <si>
    <t>3040201005093</t>
  </si>
  <si>
    <t>9669</t>
  </si>
  <si>
    <t>0.99</t>
  </si>
  <si>
    <t>3040201043</t>
  </si>
  <si>
    <t>10117</t>
  </si>
  <si>
    <t>KEOWEE</t>
  </si>
  <si>
    <t>SC00706</t>
  </si>
  <si>
    <t>68.321</t>
  </si>
  <si>
    <t>243.8</t>
  </si>
  <si>
    <t>3060101001058</t>
  </si>
  <si>
    <t>9927</t>
  </si>
  <si>
    <t>0.66</t>
  </si>
  <si>
    <t>3060101052</t>
  </si>
  <si>
    <t>10413</t>
  </si>
  <si>
    <t>SANTEE</t>
  </si>
  <si>
    <t>SANTEE (Wilson) DAM, North Dam, South Dam</t>
  </si>
  <si>
    <t>SC00732</t>
  </si>
  <si>
    <t>348.985</t>
  </si>
  <si>
    <t>23.5</t>
  </si>
  <si>
    <t>Lake Marion</t>
  </si>
  <si>
    <t>3050111000726</t>
  </si>
  <si>
    <t>5550</t>
  </si>
  <si>
    <t>3050104</t>
  </si>
  <si>
    <t>2.62</t>
  </si>
  <si>
    <t>3050104001</t>
  </si>
  <si>
    <t>5867</t>
  </si>
  <si>
    <t>SOUTH PACOLET RIVER RES 1</t>
  </si>
  <si>
    <t>SC00738</t>
  </si>
  <si>
    <t>1.087</t>
  </si>
  <si>
    <t>South Pacolet River Reservoir Number One</t>
  </si>
  <si>
    <t>3050105002335</t>
  </si>
  <si>
    <t>5656</t>
  </si>
  <si>
    <t>3050105</t>
  </si>
  <si>
    <t>0.79</t>
  </si>
  <si>
    <t>3050105073</t>
  </si>
  <si>
    <t>5973</t>
  </si>
  <si>
    <t>SCNONAME 42006</t>
  </si>
  <si>
    <t>LAKE BOWEN DAM</t>
  </si>
  <si>
    <t>SC00739</t>
  </si>
  <si>
    <t>5.921</t>
  </si>
  <si>
    <t>248.4</t>
  </si>
  <si>
    <t>3050105002325</t>
  </si>
  <si>
    <t>10099</t>
  </si>
  <si>
    <t>0.6</t>
  </si>
  <si>
    <t>3050105077</t>
  </si>
  <si>
    <t>10579</t>
  </si>
  <si>
    <t>NEAL SHOALS</t>
  </si>
  <si>
    <t>SC01058</t>
  </si>
  <si>
    <t>LOCKHART DAM</t>
  </si>
  <si>
    <t>SC01059</t>
  </si>
  <si>
    <t>LITTLE RIVER</t>
  </si>
  <si>
    <t>SC01065</t>
  </si>
  <si>
    <t>PARR SHOALS DAM</t>
  </si>
  <si>
    <t>PARR</t>
  </si>
  <si>
    <t>SC01069</t>
  </si>
  <si>
    <t>11.894</t>
  </si>
  <si>
    <t>Parr Shoals Reservoir</t>
  </si>
  <si>
    <t>3050106007879</t>
  </si>
  <si>
    <t>5686</t>
  </si>
  <si>
    <t>3050106</t>
  </si>
  <si>
    <t>2.55</t>
  </si>
  <si>
    <t>3050106022</t>
  </si>
  <si>
    <t>6003</t>
  </si>
  <si>
    <t>ROCKY CREEK-CEDAR CREEK</t>
  </si>
  <si>
    <t>SC01071</t>
  </si>
  <si>
    <t>2.68</t>
  </si>
  <si>
    <t>86</t>
  </si>
  <si>
    <t>Cedar Creek Reservoir</t>
  </si>
  <si>
    <t>3050103013652</t>
  </si>
  <si>
    <t>5503</t>
  </si>
  <si>
    <t>2.48</t>
  </si>
  <si>
    <t>3050103003</t>
  </si>
  <si>
    <t>5820</t>
  </si>
  <si>
    <t>FISHING CREEK</t>
  </si>
  <si>
    <t>SC01072</t>
  </si>
  <si>
    <t>8.756</t>
  </si>
  <si>
    <t>125.9</t>
  </si>
  <si>
    <t>Fishing Creek Reservoir</t>
  </si>
  <si>
    <t>3050103013648</t>
  </si>
  <si>
    <t>10089</t>
  </si>
  <si>
    <t>2.42</t>
  </si>
  <si>
    <t>3050103012</t>
  </si>
  <si>
    <t>10570</t>
  </si>
  <si>
    <t>COOPER DEV - PINOPOLIS DAM</t>
  </si>
  <si>
    <t>PINOPOLIS WEST DAM and bolsters, Lock, Jeffries Po</t>
  </si>
  <si>
    <t>SC01076</t>
  </si>
  <si>
    <t>229.974</t>
  </si>
  <si>
    <t>22.9</t>
  </si>
  <si>
    <t>Lake Moultrie</t>
  </si>
  <si>
    <t>3050201005459</t>
  </si>
  <si>
    <t>5891</t>
  </si>
  <si>
    <t>3050201</t>
  </si>
  <si>
    <t>3050201018</t>
  </si>
  <si>
    <t>6210</t>
  </si>
  <si>
    <t>MIXON LAKE DAM</t>
  </si>
  <si>
    <t>JOYCE GREGORY DAM</t>
  </si>
  <si>
    <t>SC01301</t>
  </si>
  <si>
    <t>1.218</t>
  </si>
  <si>
    <t>6301</t>
  </si>
  <si>
    <t>3060106</t>
  </si>
  <si>
    <t>0.57</t>
  </si>
  <si>
    <t>3060106038</t>
  </si>
  <si>
    <t>6631</t>
  </si>
  <si>
    <t>BIG SURVEY LAKE DAM</t>
  </si>
  <si>
    <t>ELGEBAR CORPORATION DAM</t>
  </si>
  <si>
    <t>SC01452</t>
  </si>
  <si>
    <t>1.071</t>
  </si>
  <si>
    <t>6052</t>
  </si>
  <si>
    <t>3050208</t>
  </si>
  <si>
    <t>1.01</t>
  </si>
  <si>
    <t>3050208007</t>
  </si>
  <si>
    <t>6381</t>
  </si>
  <si>
    <t>CROSBYS POND DAM</t>
  </si>
  <si>
    <t>JESO-CHRIS TRUST DAM</t>
  </si>
  <si>
    <t>SC01453</t>
  </si>
  <si>
    <t>GADDYS MILLPOND DAM</t>
  </si>
  <si>
    <t>SC01958</t>
  </si>
  <si>
    <t>2.333</t>
  </si>
  <si>
    <t>5332</t>
  </si>
  <si>
    <t>3040203</t>
  </si>
  <si>
    <t>1</t>
  </si>
  <si>
    <t>3040203041</t>
  </si>
  <si>
    <t>5641</t>
  </si>
  <si>
    <t>H TAYLOR BLALOCK RES DAM</t>
  </si>
  <si>
    <t>SC02480</t>
  </si>
  <si>
    <t>4.245</t>
  </si>
  <si>
    <t>5650</t>
  </si>
  <si>
    <t>1.22</t>
  </si>
  <si>
    <t>3050105067</t>
  </si>
  <si>
    <t>5967</t>
  </si>
  <si>
    <t>SPILLWAY DAM</t>
  </si>
  <si>
    <t>SC83004</t>
  </si>
  <si>
    <t>BAD CREEK MAIN DAM</t>
  </si>
  <si>
    <t>SC83011</t>
  </si>
  <si>
    <t>1.391</t>
  </si>
  <si>
    <t>3060101011944</t>
  </si>
  <si>
    <t>WEST DAM, Bad Creek</t>
  </si>
  <si>
    <t>SC83013</t>
  </si>
  <si>
    <t>LOCKHART WEST CANAL EMBANKMENT</t>
  </si>
  <si>
    <t>SC83021</t>
  </si>
  <si>
    <t>FAIRFIELD DAM B(MAIN DAM)</t>
  </si>
  <si>
    <t>SC83025</t>
  </si>
  <si>
    <t>26.95</t>
  </si>
  <si>
    <t>Monticello Reservoir</t>
  </si>
  <si>
    <t>3050106000797</t>
  </si>
  <si>
    <t>5713</t>
  </si>
  <si>
    <t>0.61</t>
  </si>
  <si>
    <t>3050106050</t>
  </si>
  <si>
    <t>6030</t>
  </si>
  <si>
    <t>Savannah River Par Pond Lower Dam</t>
  </si>
  <si>
    <t>Cold Dam</t>
  </si>
  <si>
    <t>SC83401</t>
  </si>
  <si>
    <t>8.451</t>
  </si>
  <si>
    <t>Corleys Mill Pond (historical)</t>
  </si>
  <si>
    <t>3060106003016</t>
  </si>
  <si>
    <t>Savannah River Steel Creek Dam</t>
  </si>
  <si>
    <t>L Lake Dam</t>
  </si>
  <si>
    <t>SC83403</t>
  </si>
  <si>
    <t>4.183</t>
  </si>
  <si>
    <t>3060106009551</t>
  </si>
  <si>
    <t>6282</t>
  </si>
  <si>
    <t>0.43</t>
  </si>
  <si>
    <t>3060106017</t>
  </si>
  <si>
    <t>6611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</si>
</sst>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7"/>
  <sheetViews>
    <sheetView tabSelected="1" workbookViewId="0">
      <selection activeCell="A3" sqref="A3:XFD37"/>
    </sheetView>
  </sheetViews>
  <sheetFormatPr defaultRowHeight="15" x14ac:dyDescent="0.25"/>
  <cols>
    <col min="1" max="1" width="36.140625" customWidth="1"/>
    <col min="2" max="2" width="46.8554687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131</v>
      </c>
      <c r="C3" s="2" t="s">
        <v>132</v>
      </c>
      <c r="D3" s="2">
        <v>1925</v>
      </c>
      <c r="E3" s="2">
        <f t="shared" ref="E3:E37" si="0">2015-D3</f>
        <v>90</v>
      </c>
      <c r="F3" s="2">
        <v>0</v>
      </c>
      <c r="G3" s="2">
        <v>150</v>
      </c>
      <c r="H3" s="2">
        <v>13550</v>
      </c>
      <c r="I3" s="2">
        <v>30000</v>
      </c>
      <c r="J3" s="2">
        <v>15000</v>
      </c>
      <c r="K3" s="2">
        <v>30000</v>
      </c>
      <c r="L3" s="2">
        <f t="shared" ref="L3:L37" si="1">K3*43559.9</f>
        <v>1306797000</v>
      </c>
      <c r="M3" s="2">
        <v>449.66295636000001</v>
      </c>
      <c r="N3" s="2">
        <f t="shared" ref="N3:N37" si="2">M3*43560</f>
        <v>19587318.379041601</v>
      </c>
      <c r="O3" s="2">
        <f t="shared" ref="O3:O37" si="3">M3*0.0015625</f>
        <v>0.70259836931250008</v>
      </c>
      <c r="P3" s="2">
        <f t="shared" ref="P3:P37" si="4">M3*4046.86</f>
        <v>1819723.0315750297</v>
      </c>
      <c r="Q3" s="2">
        <f t="shared" ref="Q3:Q37" si="5">M3*0.00404686</f>
        <v>1.8197230315750297</v>
      </c>
      <c r="R3" s="2">
        <v>14.38</v>
      </c>
      <c r="S3" s="2">
        <f t="shared" ref="S3:S37" si="6">R3*2.58999</f>
        <v>37.244056199999996</v>
      </c>
      <c r="T3" s="2">
        <f t="shared" ref="T3:T37" si="7">R3*640</f>
        <v>9203.2000000000007</v>
      </c>
      <c r="U3" s="2">
        <f t="shared" ref="U3:U37" si="8">R3*27880000</f>
        <v>400914400</v>
      </c>
      <c r="V3" s="2">
        <v>41720.114562000002</v>
      </c>
      <c r="W3" s="2">
        <f t="shared" ref="W3:W37" si="9">V3*0.0003048</f>
        <v>12.716290918497601</v>
      </c>
      <c r="X3" s="2">
        <f t="shared" ref="X3:X37" si="10">V3*0.000189394</f>
        <v>7.9015393773554292</v>
      </c>
      <c r="Y3" s="2">
        <f t="shared" ref="Y3:Y37" si="11">X3/(2*(SQRT(3.1416*O3)))</f>
        <v>2.6592103976173083</v>
      </c>
      <c r="Z3" s="2">
        <f t="shared" ref="Z3:Z37" si="12">L3/N3</f>
        <v>66.716483324142558</v>
      </c>
      <c r="AA3" s="2">
        <f t="shared" ref="AA3:AA37" si="13">W3/AK3</f>
        <v>0.68728534544527686</v>
      </c>
      <c r="AB3" s="2" t="e">
        <f t="shared" ref="AB3:AB37" si="14">3*Z3/AC3</f>
        <v>#DIV/0!</v>
      </c>
      <c r="AC3" s="2">
        <v>0</v>
      </c>
      <c r="AD3" s="2" t="e">
        <f t="shared" ref="AD3:AD37" si="15">Z3/AC3</f>
        <v>#DIV/0!</v>
      </c>
      <c r="AE3" s="2" t="s">
        <v>133</v>
      </c>
      <c r="AF3" s="2">
        <f t="shared" ref="AF3:AF37" si="16">T3/M3</f>
        <v>20.466884963127633</v>
      </c>
      <c r="AG3" s="2">
        <f t="shared" ref="AG3:AG37" si="17">50*Z3*SQRT(3.1416)*(SQRT(N3))^-1</f>
        <v>1.3359527658698211</v>
      </c>
      <c r="AH3" s="2">
        <f t="shared" ref="AH3:AH37" si="18">P3/AJ3</f>
        <v>9.8351711232990122E-2</v>
      </c>
      <c r="AI3" s="2">
        <f t="shared" ref="AI3:AI37" si="19">J3*43559.9</f>
        <v>653398500</v>
      </c>
      <c r="AJ3" s="2">
        <f t="shared" ref="AJ3:AJ37" si="20">J3*1233.48</f>
        <v>18502200</v>
      </c>
      <c r="AK3" s="2">
        <f t="shared" ref="AK3:AK37" si="21">AJ3/10^6</f>
        <v>18.502199999999998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138</v>
      </c>
    </row>
    <row r="4" spans="1:99" s="2" customFormat="1" x14ac:dyDescent="0.25">
      <c r="A4" s="2" t="s">
        <v>139</v>
      </c>
      <c r="B4" s="2" t="s">
        <v>139</v>
      </c>
      <c r="C4" s="2" t="s">
        <v>140</v>
      </c>
      <c r="D4" s="2">
        <v>1905</v>
      </c>
      <c r="E4" s="2">
        <f t="shared" si="0"/>
        <v>110</v>
      </c>
      <c r="F4" s="2">
        <v>0</v>
      </c>
      <c r="G4" s="2">
        <v>59</v>
      </c>
      <c r="H4" s="2">
        <v>31300</v>
      </c>
      <c r="I4" s="2">
        <v>7519</v>
      </c>
      <c r="J4" s="2">
        <v>7228</v>
      </c>
      <c r="K4" s="2">
        <v>7519</v>
      </c>
      <c r="L4" s="2">
        <f t="shared" si="1"/>
        <v>327526888.10000002</v>
      </c>
      <c r="M4" s="2">
        <v>303.00651242999999</v>
      </c>
      <c r="N4" s="2">
        <f t="shared" si="2"/>
        <v>13198963.681450799</v>
      </c>
      <c r="O4" s="2">
        <f t="shared" si="3"/>
        <v>0.47344767567187501</v>
      </c>
      <c r="P4" s="2">
        <f t="shared" si="4"/>
        <v>1226224.9348924698</v>
      </c>
      <c r="Q4" s="2">
        <f t="shared" si="5"/>
        <v>1.2262249348924699</v>
      </c>
      <c r="R4" s="2">
        <v>290</v>
      </c>
      <c r="S4" s="2">
        <f t="shared" si="6"/>
        <v>751.09709999999995</v>
      </c>
      <c r="T4" s="2">
        <f t="shared" si="7"/>
        <v>185600</v>
      </c>
      <c r="U4" s="2">
        <f t="shared" si="8"/>
        <v>8085200000</v>
      </c>
      <c r="V4" s="2">
        <v>56986.856124999998</v>
      </c>
      <c r="W4" s="2">
        <f t="shared" si="9"/>
        <v>17.369593746899998</v>
      </c>
      <c r="X4" s="2">
        <f t="shared" si="10"/>
        <v>10.792968628938251</v>
      </c>
      <c r="Y4" s="2">
        <f t="shared" si="11"/>
        <v>4.4248594510454788</v>
      </c>
      <c r="Z4" s="2">
        <f t="shared" si="12"/>
        <v>24.814591206148318</v>
      </c>
      <c r="AA4" s="2">
        <f t="shared" si="13"/>
        <v>1.9482263142429694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>
        <v>330.95299999999997</v>
      </c>
      <c r="AF4" s="2">
        <f t="shared" si="16"/>
        <v>612.5280889560978</v>
      </c>
      <c r="AG4" s="2">
        <f t="shared" si="17"/>
        <v>0.60531670115424407</v>
      </c>
      <c r="AH4" s="2">
        <f t="shared" si="18"/>
        <v>0.13753710766924224</v>
      </c>
      <c r="AI4" s="2">
        <f t="shared" si="19"/>
        <v>314850957.19999999</v>
      </c>
      <c r="AJ4" s="2">
        <f t="shared" si="20"/>
        <v>8915593.4399999995</v>
      </c>
      <c r="AK4" s="2">
        <f t="shared" si="21"/>
        <v>8.9155934400000003</v>
      </c>
      <c r="AL4" s="2" t="s">
        <v>141</v>
      </c>
      <c r="AM4" s="2" t="s">
        <v>142</v>
      </c>
      <c r="AN4" s="2" t="s">
        <v>143</v>
      </c>
      <c r="AO4" s="2" t="s">
        <v>144</v>
      </c>
      <c r="AP4" s="2" t="s">
        <v>145</v>
      </c>
      <c r="AQ4" s="2" t="s">
        <v>146</v>
      </c>
      <c r="AR4" s="2" t="s">
        <v>147</v>
      </c>
      <c r="AS4" s="2">
        <v>2</v>
      </c>
      <c r="AT4" s="2" t="s">
        <v>148</v>
      </c>
      <c r="AU4" s="2" t="s">
        <v>149</v>
      </c>
      <c r="AV4" s="2">
        <v>9</v>
      </c>
      <c r="AW4" s="5">
        <v>69</v>
      </c>
      <c r="AX4" s="5">
        <v>30</v>
      </c>
      <c r="AY4" s="5">
        <v>1</v>
      </c>
      <c r="AZ4" s="5">
        <v>1</v>
      </c>
      <c r="BA4" s="5">
        <v>0.3</v>
      </c>
      <c r="BB4" s="5">
        <v>0.2</v>
      </c>
      <c r="BC4" s="5">
        <v>2</v>
      </c>
      <c r="BD4" s="5">
        <v>0.4</v>
      </c>
      <c r="BE4" s="5">
        <v>0.4</v>
      </c>
      <c r="BF4" s="5">
        <v>42.4</v>
      </c>
      <c r="BG4" s="5">
        <v>21.2</v>
      </c>
      <c r="BH4" s="5">
        <v>24.7</v>
      </c>
      <c r="BI4" s="2">
        <v>0</v>
      </c>
      <c r="BJ4" s="2">
        <v>0</v>
      </c>
      <c r="BK4" s="5">
        <v>4.3</v>
      </c>
      <c r="BL4" s="5">
        <v>2.9</v>
      </c>
      <c r="BM4" s="2">
        <v>0</v>
      </c>
      <c r="BN4" s="5">
        <v>0.1</v>
      </c>
      <c r="BO4" s="5">
        <v>80877</v>
      </c>
      <c r="BP4" s="5">
        <v>12601</v>
      </c>
      <c r="BQ4" s="5">
        <v>102</v>
      </c>
      <c r="BR4" s="5">
        <v>16</v>
      </c>
      <c r="BS4" s="5">
        <v>0.13</v>
      </c>
      <c r="BT4" s="5">
        <v>0.02</v>
      </c>
      <c r="BU4" s="5">
        <v>110254</v>
      </c>
      <c r="BV4" s="5">
        <v>139</v>
      </c>
      <c r="BW4" s="5">
        <v>0.18</v>
      </c>
      <c r="BX4" s="5">
        <v>357589</v>
      </c>
      <c r="BY4" s="5">
        <v>14289</v>
      </c>
      <c r="BZ4" s="5">
        <v>450</v>
      </c>
      <c r="CA4" s="5">
        <v>18</v>
      </c>
      <c r="CB4" s="5">
        <v>1.21</v>
      </c>
      <c r="CC4" s="5">
        <v>0.05</v>
      </c>
      <c r="CD4" s="5">
        <v>19</v>
      </c>
      <c r="CE4" s="5">
        <v>34</v>
      </c>
      <c r="CF4" s="5">
        <v>7</v>
      </c>
      <c r="CG4" s="5">
        <v>6</v>
      </c>
      <c r="CH4" s="5">
        <v>40</v>
      </c>
      <c r="CI4" s="5">
        <v>30</v>
      </c>
      <c r="CJ4" s="5">
        <v>46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3</v>
      </c>
      <c r="CR4" s="5">
        <v>14</v>
      </c>
      <c r="CS4" s="5">
        <v>0.52386999999999995</v>
      </c>
      <c r="CT4" s="5">
        <v>4.2430000000000002E-2</v>
      </c>
      <c r="CU4" s="2" t="s">
        <v>138</v>
      </c>
    </row>
    <row r="5" spans="1:99" s="2" customFormat="1" x14ac:dyDescent="0.25">
      <c r="A5" s="2" t="s">
        <v>150</v>
      </c>
      <c r="B5" s="2" t="s">
        <v>151</v>
      </c>
      <c r="C5" s="2" t="s">
        <v>152</v>
      </c>
      <c r="D5" s="2">
        <v>1956</v>
      </c>
      <c r="E5" s="2">
        <f t="shared" si="0"/>
        <v>59</v>
      </c>
      <c r="F5" s="2">
        <v>0</v>
      </c>
      <c r="G5" s="2">
        <v>175</v>
      </c>
      <c r="H5" s="2">
        <v>17500</v>
      </c>
      <c r="I5" s="2">
        <v>92300</v>
      </c>
      <c r="J5" s="2">
        <v>33000</v>
      </c>
      <c r="K5" s="2">
        <v>92300</v>
      </c>
      <c r="L5" s="2">
        <f t="shared" si="1"/>
        <v>4020578770</v>
      </c>
      <c r="M5" s="2">
        <v>1037.4572743000001</v>
      </c>
      <c r="N5" s="2">
        <f t="shared" si="2"/>
        <v>45191638.868508004</v>
      </c>
      <c r="O5" s="2">
        <f t="shared" si="3"/>
        <v>1.6210269910937503</v>
      </c>
      <c r="P5" s="2">
        <f t="shared" si="4"/>
        <v>4198444.345073699</v>
      </c>
      <c r="Q5" s="2">
        <f t="shared" si="5"/>
        <v>4.1984443450736988</v>
      </c>
      <c r="R5" s="2">
        <v>26.25</v>
      </c>
      <c r="S5" s="2">
        <f t="shared" si="6"/>
        <v>67.987237499999992</v>
      </c>
      <c r="T5" s="2">
        <f t="shared" si="7"/>
        <v>16800</v>
      </c>
      <c r="U5" s="2">
        <f t="shared" si="8"/>
        <v>731850000</v>
      </c>
      <c r="V5" s="2">
        <v>96126.179984999995</v>
      </c>
      <c r="W5" s="2">
        <f t="shared" si="9"/>
        <v>29.299259659427996</v>
      </c>
      <c r="X5" s="2">
        <f t="shared" si="10"/>
        <v>18.205721732079091</v>
      </c>
      <c r="Y5" s="2">
        <f t="shared" si="11"/>
        <v>4.0337347593971087</v>
      </c>
      <c r="Z5" s="2">
        <f t="shared" si="12"/>
        <v>88.967314987148171</v>
      </c>
      <c r="AA5" s="2">
        <f t="shared" si="13"/>
        <v>0.71979793212374743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>
        <v>116.551</v>
      </c>
      <c r="AF5" s="2">
        <f t="shared" si="16"/>
        <v>16.193437952744034</v>
      </c>
      <c r="AG5" s="2">
        <f t="shared" si="17"/>
        <v>1.1728619218513132</v>
      </c>
      <c r="AH5" s="2">
        <f t="shared" si="18"/>
        <v>0.10314361498715384</v>
      </c>
      <c r="AI5" s="2">
        <f t="shared" si="19"/>
        <v>1437476700</v>
      </c>
      <c r="AJ5" s="2">
        <f t="shared" si="20"/>
        <v>40704840</v>
      </c>
      <c r="AK5" s="2">
        <f t="shared" si="21"/>
        <v>40.704839999999997</v>
      </c>
      <c r="AL5" s="2" t="s">
        <v>153</v>
      </c>
      <c r="AM5" s="2" t="s">
        <v>154</v>
      </c>
      <c r="AN5" s="2" t="s">
        <v>155</v>
      </c>
      <c r="AO5" s="2" t="s">
        <v>156</v>
      </c>
      <c r="AP5" s="2" t="s">
        <v>157</v>
      </c>
      <c r="AQ5" s="2" t="s">
        <v>146</v>
      </c>
      <c r="AR5" s="2" t="s">
        <v>158</v>
      </c>
      <c r="AS5" s="2">
        <v>1</v>
      </c>
      <c r="AT5" s="2" t="s">
        <v>159</v>
      </c>
      <c r="AU5" s="2" t="s">
        <v>160</v>
      </c>
      <c r="AV5" s="2">
        <v>11</v>
      </c>
      <c r="AW5" s="5">
        <v>46</v>
      </c>
      <c r="AX5" s="5">
        <v>53</v>
      </c>
      <c r="AY5" s="5">
        <v>1</v>
      </c>
      <c r="AZ5" s="5">
        <v>1.8</v>
      </c>
      <c r="BA5" s="5">
        <v>0.2</v>
      </c>
      <c r="BB5" s="5">
        <v>0.2</v>
      </c>
      <c r="BC5" s="5">
        <v>1.9</v>
      </c>
      <c r="BD5" s="5">
        <v>0.1</v>
      </c>
      <c r="BE5" s="5">
        <v>0.4</v>
      </c>
      <c r="BF5" s="5">
        <v>47.8</v>
      </c>
      <c r="BG5" s="5">
        <v>18.2</v>
      </c>
      <c r="BH5" s="5">
        <v>20.100000000000001</v>
      </c>
      <c r="BI5" s="2">
        <v>0</v>
      </c>
      <c r="BJ5" s="2">
        <v>0</v>
      </c>
      <c r="BK5" s="5">
        <v>5.4</v>
      </c>
      <c r="BL5" s="5">
        <v>3.8</v>
      </c>
      <c r="BM5" s="2">
        <v>0</v>
      </c>
      <c r="BN5" s="5">
        <v>0.1</v>
      </c>
      <c r="BO5" s="5">
        <v>29719</v>
      </c>
      <c r="BP5" s="5">
        <v>3822</v>
      </c>
      <c r="BQ5" s="5">
        <v>122</v>
      </c>
      <c r="BR5" s="5">
        <v>16</v>
      </c>
      <c r="BS5" s="5">
        <v>0.17</v>
      </c>
      <c r="BT5" s="5">
        <v>0.02</v>
      </c>
      <c r="BU5" s="5">
        <v>41248</v>
      </c>
      <c r="BV5" s="5">
        <v>170</v>
      </c>
      <c r="BW5" s="5">
        <v>0.24</v>
      </c>
      <c r="BX5" s="5">
        <v>112072</v>
      </c>
      <c r="BY5" s="5">
        <v>3796</v>
      </c>
      <c r="BZ5" s="5">
        <v>461</v>
      </c>
      <c r="CA5" s="5">
        <v>16</v>
      </c>
      <c r="CB5" s="5">
        <v>1.07</v>
      </c>
      <c r="CC5" s="5">
        <v>0.04</v>
      </c>
      <c r="CD5" s="5">
        <v>15</v>
      </c>
      <c r="CE5" s="5">
        <v>24</v>
      </c>
      <c r="CF5" s="5">
        <v>9</v>
      </c>
      <c r="CG5" s="5">
        <v>7</v>
      </c>
      <c r="CH5" s="5">
        <v>42</v>
      </c>
      <c r="CI5" s="5">
        <v>30</v>
      </c>
      <c r="CJ5" s="5">
        <v>51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5">
        <v>4</v>
      </c>
      <c r="CR5" s="5">
        <v>17</v>
      </c>
      <c r="CS5" s="5">
        <v>0.43014000000000002</v>
      </c>
      <c r="CT5" s="5">
        <v>1.6789999999999999E-2</v>
      </c>
      <c r="CU5" s="2" t="s">
        <v>138</v>
      </c>
    </row>
    <row r="6" spans="1:99" s="2" customFormat="1" x14ac:dyDescent="0.25">
      <c r="A6" s="2" t="s">
        <v>161</v>
      </c>
      <c r="B6" s="2" t="s">
        <v>162</v>
      </c>
      <c r="C6" s="2" t="s">
        <v>163</v>
      </c>
      <c r="D6" s="2">
        <v>1930</v>
      </c>
      <c r="E6" s="2">
        <f t="shared" si="0"/>
        <v>85</v>
      </c>
      <c r="F6" s="2">
        <v>205</v>
      </c>
      <c r="G6" s="2">
        <v>234</v>
      </c>
      <c r="H6" s="2">
        <v>197000</v>
      </c>
      <c r="I6" s="2">
        <v>2200000</v>
      </c>
      <c r="J6" s="2">
        <v>2100000</v>
      </c>
      <c r="K6" s="2">
        <v>2200000</v>
      </c>
      <c r="L6" s="2">
        <f t="shared" si="1"/>
        <v>95831780000</v>
      </c>
      <c r="M6" s="2">
        <v>50000</v>
      </c>
      <c r="N6" s="2">
        <f t="shared" si="2"/>
        <v>2178000000</v>
      </c>
      <c r="O6" s="2">
        <f t="shared" si="3"/>
        <v>78.125</v>
      </c>
      <c r="P6" s="2">
        <f t="shared" si="4"/>
        <v>202343000</v>
      </c>
      <c r="Q6" s="2">
        <f t="shared" si="5"/>
        <v>202.34300000000002</v>
      </c>
      <c r="R6" s="2">
        <v>2420</v>
      </c>
      <c r="S6" s="2">
        <f t="shared" si="6"/>
        <v>6267.7757999999994</v>
      </c>
      <c r="T6" s="2">
        <f t="shared" si="7"/>
        <v>1548800</v>
      </c>
      <c r="U6" s="2">
        <f t="shared" si="8"/>
        <v>67469600000</v>
      </c>
      <c r="V6" s="2">
        <v>3319718.2955</v>
      </c>
      <c r="W6" s="2">
        <f t="shared" si="9"/>
        <v>1011.8501364683999</v>
      </c>
      <c r="X6" s="2">
        <f t="shared" si="10"/>
        <v>628.73472685792706</v>
      </c>
      <c r="Y6" s="2">
        <f t="shared" si="11"/>
        <v>20.066285794183106</v>
      </c>
      <c r="Z6" s="2">
        <f t="shared" si="12"/>
        <v>43.999898989898988</v>
      </c>
      <c r="AA6" s="2">
        <f t="shared" si="13"/>
        <v>0.39062927515507806</v>
      </c>
      <c r="AB6" s="2">
        <f t="shared" si="14"/>
        <v>0.64390096082779014</v>
      </c>
      <c r="AC6" s="2">
        <v>205</v>
      </c>
      <c r="AD6" s="2">
        <f t="shared" si="15"/>
        <v>0.21463365360926334</v>
      </c>
      <c r="AE6" s="2">
        <v>2712.15</v>
      </c>
      <c r="AF6" s="2">
        <f t="shared" si="16"/>
        <v>30.975999999999999</v>
      </c>
      <c r="AG6" s="2">
        <f t="shared" si="17"/>
        <v>8.3554181699649663E-2</v>
      </c>
      <c r="AH6" s="2">
        <f t="shared" si="18"/>
        <v>7.8115421023291443E-2</v>
      </c>
      <c r="AI6" s="2">
        <f t="shared" si="19"/>
        <v>91475790000</v>
      </c>
      <c r="AJ6" s="2">
        <f t="shared" si="20"/>
        <v>2590308000</v>
      </c>
      <c r="AK6" s="2">
        <f t="shared" si="21"/>
        <v>2590.308</v>
      </c>
      <c r="AL6" s="2" t="s">
        <v>164</v>
      </c>
      <c r="AM6" s="2" t="s">
        <v>165</v>
      </c>
      <c r="AN6" s="2" t="s">
        <v>166</v>
      </c>
      <c r="AO6" s="2" t="s">
        <v>167</v>
      </c>
      <c r="AP6" s="2" t="s">
        <v>168</v>
      </c>
      <c r="AQ6" s="2" t="s">
        <v>146</v>
      </c>
      <c r="AR6" s="2" t="s">
        <v>169</v>
      </c>
      <c r="AS6" s="2">
        <v>4</v>
      </c>
      <c r="AT6" s="2" t="s">
        <v>170</v>
      </c>
      <c r="AU6" s="2" t="s">
        <v>171</v>
      </c>
      <c r="AV6" s="2">
        <v>9</v>
      </c>
      <c r="AW6" s="5">
        <v>63</v>
      </c>
      <c r="AX6" s="5">
        <v>36</v>
      </c>
      <c r="AY6" s="5">
        <v>2</v>
      </c>
      <c r="AZ6" s="5">
        <v>4</v>
      </c>
      <c r="BA6" s="5">
        <v>0.8</v>
      </c>
      <c r="BB6" s="5">
        <v>0.7</v>
      </c>
      <c r="BC6" s="5">
        <v>3.4</v>
      </c>
      <c r="BD6" s="5">
        <v>0.7</v>
      </c>
      <c r="BE6" s="5">
        <v>1.5</v>
      </c>
      <c r="BF6" s="5">
        <v>25.2</v>
      </c>
      <c r="BG6" s="5">
        <v>26.5</v>
      </c>
      <c r="BH6" s="5">
        <v>14.6</v>
      </c>
      <c r="BI6" s="2">
        <v>0</v>
      </c>
      <c r="BJ6" s="2">
        <v>0</v>
      </c>
      <c r="BK6" s="5">
        <v>10.9</v>
      </c>
      <c r="BL6" s="5">
        <v>9.6</v>
      </c>
      <c r="BM6" s="2">
        <v>0</v>
      </c>
      <c r="BN6" s="5">
        <v>2.1</v>
      </c>
      <c r="BO6" s="5">
        <v>301342</v>
      </c>
      <c r="BP6" s="5">
        <v>93725</v>
      </c>
      <c r="BQ6" s="5">
        <v>48</v>
      </c>
      <c r="BR6" s="5">
        <v>15</v>
      </c>
      <c r="BS6" s="5">
        <v>0.11</v>
      </c>
      <c r="BT6" s="5">
        <v>0.03</v>
      </c>
      <c r="BU6" s="5">
        <v>440944</v>
      </c>
      <c r="BV6" s="5">
        <v>70</v>
      </c>
      <c r="BW6" s="5">
        <v>0.16</v>
      </c>
      <c r="BX6" s="5">
        <v>2252990</v>
      </c>
      <c r="BY6" s="5">
        <v>90004</v>
      </c>
      <c r="BZ6" s="5">
        <v>357</v>
      </c>
      <c r="CA6" s="5">
        <v>14</v>
      </c>
      <c r="CB6" s="5">
        <v>0.94</v>
      </c>
      <c r="CC6" s="5">
        <v>0.04</v>
      </c>
      <c r="CD6" s="5">
        <v>29</v>
      </c>
      <c r="CE6" s="5">
        <v>25</v>
      </c>
      <c r="CF6" s="5">
        <v>18</v>
      </c>
      <c r="CG6" s="5">
        <v>10</v>
      </c>
      <c r="CH6" s="5">
        <v>24</v>
      </c>
      <c r="CI6" s="5">
        <v>15</v>
      </c>
      <c r="CJ6" s="5">
        <v>17</v>
      </c>
      <c r="CK6" s="5">
        <v>2</v>
      </c>
      <c r="CL6" s="5">
        <v>3</v>
      </c>
      <c r="CM6" s="2">
        <v>0</v>
      </c>
      <c r="CN6" s="2">
        <v>0</v>
      </c>
      <c r="CO6" s="2">
        <v>0</v>
      </c>
      <c r="CP6" s="2">
        <v>0</v>
      </c>
      <c r="CQ6" s="5">
        <v>13</v>
      </c>
      <c r="CR6" s="5">
        <v>44</v>
      </c>
      <c r="CS6" s="5">
        <v>0.88265000000000005</v>
      </c>
      <c r="CT6" s="5">
        <v>0.52846000000000004</v>
      </c>
      <c r="CU6" s="2" t="s">
        <v>172</v>
      </c>
    </row>
    <row r="7" spans="1:99" s="2" customFormat="1" x14ac:dyDescent="0.25">
      <c r="A7" s="2" t="s">
        <v>173</v>
      </c>
      <c r="B7" s="2" t="s">
        <v>174</v>
      </c>
      <c r="C7" s="2" t="s">
        <v>175</v>
      </c>
      <c r="D7" s="2">
        <v>1971</v>
      </c>
      <c r="E7" s="2">
        <f t="shared" si="0"/>
        <v>44</v>
      </c>
      <c r="F7" s="2">
        <v>42</v>
      </c>
      <c r="G7" s="2">
        <v>44</v>
      </c>
      <c r="H7" s="2">
        <v>4026</v>
      </c>
      <c r="I7" s="2">
        <v>8600</v>
      </c>
      <c r="J7" s="2">
        <v>4100</v>
      </c>
      <c r="K7" s="2">
        <v>8600</v>
      </c>
      <c r="L7" s="2">
        <f t="shared" si="1"/>
        <v>374615140</v>
      </c>
      <c r="M7" s="2">
        <v>256</v>
      </c>
      <c r="N7" s="2">
        <f t="shared" si="2"/>
        <v>11151360</v>
      </c>
      <c r="O7" s="2">
        <f t="shared" si="3"/>
        <v>0.4</v>
      </c>
      <c r="P7" s="2">
        <f t="shared" si="4"/>
        <v>1035996.16</v>
      </c>
      <c r="Q7" s="2">
        <f t="shared" si="5"/>
        <v>1.0359961600000001</v>
      </c>
      <c r="R7" s="2">
        <v>10</v>
      </c>
      <c r="S7" s="2">
        <f t="shared" si="6"/>
        <v>25.899899999999999</v>
      </c>
      <c r="T7" s="2">
        <f t="shared" si="7"/>
        <v>6400</v>
      </c>
      <c r="U7" s="2">
        <f t="shared" si="8"/>
        <v>278800000</v>
      </c>
      <c r="V7" s="2">
        <v>36333.964442999997</v>
      </c>
      <c r="W7" s="2">
        <f t="shared" si="9"/>
        <v>11.074592362226399</v>
      </c>
      <c r="X7" s="2">
        <f t="shared" si="10"/>
        <v>6.8814348617175414</v>
      </c>
      <c r="Y7" s="2">
        <f t="shared" si="11"/>
        <v>3.0693298839190581</v>
      </c>
      <c r="Z7" s="2">
        <f t="shared" si="12"/>
        <v>33.593672879361797</v>
      </c>
      <c r="AA7" s="2">
        <f t="shared" si="13"/>
        <v>2.189836955887329</v>
      </c>
      <c r="AB7" s="2">
        <f t="shared" si="14"/>
        <v>2.3995480628115566</v>
      </c>
      <c r="AC7" s="2">
        <v>42</v>
      </c>
      <c r="AD7" s="2">
        <f t="shared" si="15"/>
        <v>0.79984935427051895</v>
      </c>
      <c r="AE7" s="2">
        <v>76.998900000000006</v>
      </c>
      <c r="AF7" s="2">
        <f t="shared" si="16"/>
        <v>25</v>
      </c>
      <c r="AG7" s="2">
        <f t="shared" si="17"/>
        <v>0.89153627637226784</v>
      </c>
      <c r="AH7" s="2">
        <f t="shared" si="18"/>
        <v>0.20485292849815356</v>
      </c>
      <c r="AI7" s="2">
        <f t="shared" si="19"/>
        <v>178595590</v>
      </c>
      <c r="AJ7" s="2">
        <f t="shared" si="20"/>
        <v>5057268</v>
      </c>
      <c r="AK7" s="2">
        <f t="shared" si="21"/>
        <v>5.0572679999999997</v>
      </c>
      <c r="AL7" s="2" t="s">
        <v>176</v>
      </c>
      <c r="AM7" s="2" t="s">
        <v>177</v>
      </c>
      <c r="AN7" s="2" t="s">
        <v>133</v>
      </c>
      <c r="AO7" s="2" t="s">
        <v>178</v>
      </c>
      <c r="AP7" s="2" t="s">
        <v>179</v>
      </c>
      <c r="AQ7" s="2" t="s">
        <v>180</v>
      </c>
      <c r="AR7" s="2" t="s">
        <v>181</v>
      </c>
      <c r="AS7" s="2">
        <v>1</v>
      </c>
      <c r="AT7" s="2" t="s">
        <v>182</v>
      </c>
      <c r="AU7" s="2" t="s">
        <v>183</v>
      </c>
      <c r="AV7" s="2">
        <v>9</v>
      </c>
      <c r="AW7" s="5">
        <v>86</v>
      </c>
      <c r="AX7" s="5">
        <v>14</v>
      </c>
      <c r="AY7" s="2">
        <v>0</v>
      </c>
      <c r="AZ7" s="5">
        <v>1.7</v>
      </c>
      <c r="BA7" s="5">
        <v>8.3000000000000007</v>
      </c>
      <c r="BB7" s="5">
        <v>1.9</v>
      </c>
      <c r="BC7" s="5">
        <v>1.7</v>
      </c>
      <c r="BD7" s="5">
        <v>0.1</v>
      </c>
      <c r="BE7" s="5">
        <v>1.1000000000000001</v>
      </c>
      <c r="BF7" s="5">
        <v>15.7</v>
      </c>
      <c r="BG7" s="5">
        <v>29.6</v>
      </c>
      <c r="BH7" s="5">
        <v>12.7</v>
      </c>
      <c r="BI7" s="2">
        <v>0</v>
      </c>
      <c r="BJ7" s="2">
        <v>0</v>
      </c>
      <c r="BK7" s="5">
        <v>3.5</v>
      </c>
      <c r="BL7" s="5">
        <v>13.3</v>
      </c>
      <c r="BM7" s="2">
        <v>0</v>
      </c>
      <c r="BN7" s="5">
        <v>10.4</v>
      </c>
      <c r="BO7" s="5">
        <v>7283</v>
      </c>
      <c r="BP7" s="5">
        <v>1953</v>
      </c>
      <c r="BQ7" s="5">
        <v>79</v>
      </c>
      <c r="BR7" s="5">
        <v>21</v>
      </c>
      <c r="BS7" s="5">
        <v>0.18</v>
      </c>
      <c r="BT7" s="5">
        <v>0.05</v>
      </c>
      <c r="BU7" s="5">
        <v>9876</v>
      </c>
      <c r="BV7" s="5">
        <v>107</v>
      </c>
      <c r="BW7" s="5">
        <v>0.25</v>
      </c>
      <c r="BX7" s="5">
        <v>44570</v>
      </c>
      <c r="BY7" s="5">
        <v>3168</v>
      </c>
      <c r="BZ7" s="5">
        <v>484</v>
      </c>
      <c r="CA7" s="5">
        <v>34</v>
      </c>
      <c r="CB7" s="5">
        <v>0.65</v>
      </c>
      <c r="CC7" s="5">
        <v>0.05</v>
      </c>
      <c r="CD7" s="5">
        <v>25</v>
      </c>
      <c r="CE7" s="5">
        <v>39</v>
      </c>
      <c r="CF7" s="5">
        <v>28</v>
      </c>
      <c r="CG7" s="5">
        <v>11</v>
      </c>
      <c r="CH7" s="5">
        <v>21</v>
      </c>
      <c r="CI7" s="5">
        <v>14</v>
      </c>
      <c r="CJ7" s="5">
        <v>21</v>
      </c>
      <c r="CK7" s="5">
        <v>9</v>
      </c>
      <c r="CL7" s="5">
        <v>18</v>
      </c>
      <c r="CM7" s="2">
        <v>0</v>
      </c>
      <c r="CN7" s="2">
        <v>0</v>
      </c>
      <c r="CO7" s="2">
        <v>0</v>
      </c>
      <c r="CP7" s="2">
        <v>0</v>
      </c>
      <c r="CQ7" s="5">
        <v>3</v>
      </c>
      <c r="CR7" s="5">
        <v>12</v>
      </c>
      <c r="CS7" s="5">
        <v>0.82272000000000001</v>
      </c>
      <c r="CT7" s="5">
        <v>0.50263000000000002</v>
      </c>
      <c r="CU7" s="2" t="s">
        <v>172</v>
      </c>
    </row>
    <row r="8" spans="1:99" s="2" customFormat="1" x14ac:dyDescent="0.25">
      <c r="A8" s="2" t="s">
        <v>184</v>
      </c>
      <c r="B8" s="2" t="s">
        <v>185</v>
      </c>
      <c r="C8" s="2" t="s">
        <v>186</v>
      </c>
      <c r="D8" s="2">
        <v>1940</v>
      </c>
      <c r="E8" s="2">
        <f t="shared" si="0"/>
        <v>75</v>
      </c>
      <c r="F8" s="2">
        <v>80</v>
      </c>
      <c r="G8" s="2">
        <v>85</v>
      </c>
      <c r="H8" s="2">
        <v>29000</v>
      </c>
      <c r="I8" s="2">
        <v>26300</v>
      </c>
      <c r="J8" s="2">
        <v>25650</v>
      </c>
      <c r="K8" s="2">
        <v>26300</v>
      </c>
      <c r="L8" s="2">
        <f t="shared" si="1"/>
        <v>1145625370</v>
      </c>
      <c r="M8" s="2">
        <v>1460</v>
      </c>
      <c r="N8" s="2">
        <f t="shared" si="2"/>
        <v>63597600</v>
      </c>
      <c r="O8" s="2">
        <f t="shared" si="3"/>
        <v>2.28125</v>
      </c>
      <c r="P8" s="2">
        <f t="shared" si="4"/>
        <v>5908415.6000000006</v>
      </c>
      <c r="Q8" s="2">
        <f t="shared" si="5"/>
        <v>5.9084156000000005</v>
      </c>
      <c r="R8" s="2">
        <v>196</v>
      </c>
      <c r="S8" s="2">
        <f t="shared" si="6"/>
        <v>507.63803999999993</v>
      </c>
      <c r="T8" s="2">
        <f t="shared" si="7"/>
        <v>125440</v>
      </c>
      <c r="U8" s="2">
        <f t="shared" si="8"/>
        <v>5464480000</v>
      </c>
      <c r="V8" s="2">
        <v>274003.54493999999</v>
      </c>
      <c r="W8" s="2">
        <f t="shared" si="9"/>
        <v>83.516280497711989</v>
      </c>
      <c r="X8" s="2">
        <f t="shared" si="10"/>
        <v>51.89462739036636</v>
      </c>
      <c r="Y8" s="2">
        <f t="shared" si="11"/>
        <v>9.6923818868032061</v>
      </c>
      <c r="Z8" s="2">
        <f t="shared" si="12"/>
        <v>18.013657276375209</v>
      </c>
      <c r="AA8" s="2">
        <f t="shared" si="13"/>
        <v>2.6396823142988968</v>
      </c>
      <c r="AB8" s="2">
        <f t="shared" si="14"/>
        <v>0.67551214786407032</v>
      </c>
      <c r="AC8" s="2">
        <v>80</v>
      </c>
      <c r="AD8" s="2">
        <f t="shared" si="15"/>
        <v>0.22517071595469013</v>
      </c>
      <c r="AE8" s="2">
        <v>25.1417</v>
      </c>
      <c r="AF8" s="2">
        <f t="shared" si="16"/>
        <v>85.917808219178085</v>
      </c>
      <c r="AG8" s="2">
        <f t="shared" si="17"/>
        <v>0.20018290196289898</v>
      </c>
      <c r="AH8" s="2">
        <f t="shared" si="18"/>
        <v>0.18674610593170493</v>
      </c>
      <c r="AI8" s="2">
        <f t="shared" si="19"/>
        <v>1117311435</v>
      </c>
      <c r="AJ8" s="2">
        <f t="shared" si="20"/>
        <v>31638762</v>
      </c>
      <c r="AK8" s="2">
        <f t="shared" si="21"/>
        <v>31.638762</v>
      </c>
      <c r="AL8" s="2" t="s">
        <v>187</v>
      </c>
      <c r="AM8" s="2" t="s">
        <v>188</v>
      </c>
      <c r="AN8" s="2" t="s">
        <v>189</v>
      </c>
      <c r="AO8" s="2" t="s">
        <v>190</v>
      </c>
      <c r="AP8" s="2" t="s">
        <v>191</v>
      </c>
      <c r="AQ8" s="2" t="s">
        <v>192</v>
      </c>
      <c r="AR8" s="2" t="s">
        <v>193</v>
      </c>
      <c r="AS8" s="2">
        <v>1</v>
      </c>
      <c r="AT8" s="2" t="s">
        <v>194</v>
      </c>
      <c r="AU8" s="2" t="s">
        <v>195</v>
      </c>
      <c r="AV8" s="2">
        <v>9</v>
      </c>
      <c r="AW8" s="5">
        <v>12</v>
      </c>
      <c r="AX8" s="5">
        <v>88</v>
      </c>
      <c r="AY8" s="2">
        <v>0</v>
      </c>
      <c r="AZ8" s="5">
        <v>0.2</v>
      </c>
      <c r="BA8" s="5">
        <v>0.4</v>
      </c>
      <c r="BB8" s="2">
        <v>0</v>
      </c>
      <c r="BC8" s="2">
        <v>0</v>
      </c>
      <c r="BD8" s="2">
        <v>0</v>
      </c>
      <c r="BE8" s="2">
        <v>0</v>
      </c>
      <c r="BF8" s="5">
        <v>27.6</v>
      </c>
      <c r="BG8" s="5">
        <v>14.8</v>
      </c>
      <c r="BH8" s="5">
        <v>12.9</v>
      </c>
      <c r="BI8" s="2">
        <v>0</v>
      </c>
      <c r="BJ8" s="2">
        <v>0</v>
      </c>
      <c r="BK8" s="5">
        <v>24.3</v>
      </c>
      <c r="BL8" s="5">
        <v>19.7</v>
      </c>
      <c r="BM8" s="2">
        <v>0</v>
      </c>
      <c r="BN8" s="5">
        <v>0.1</v>
      </c>
      <c r="BO8" s="5">
        <v>3132</v>
      </c>
      <c r="BP8" s="5">
        <v>702</v>
      </c>
      <c r="BQ8" s="5">
        <v>87</v>
      </c>
      <c r="BR8" s="5">
        <v>20</v>
      </c>
      <c r="BS8" s="5">
        <v>0.2</v>
      </c>
      <c r="BT8" s="5">
        <v>0.04</v>
      </c>
      <c r="BU8" s="5">
        <v>4685</v>
      </c>
      <c r="BV8" s="5">
        <v>130</v>
      </c>
      <c r="BW8" s="5">
        <v>0.3</v>
      </c>
      <c r="BX8" s="5">
        <v>22787</v>
      </c>
      <c r="BY8" s="5">
        <v>2563</v>
      </c>
      <c r="BZ8" s="5">
        <v>633</v>
      </c>
      <c r="CA8" s="5">
        <v>71</v>
      </c>
      <c r="CB8" s="5">
        <v>1.01</v>
      </c>
      <c r="CC8" s="5">
        <v>0.12</v>
      </c>
      <c r="CD8" s="5">
        <v>7</v>
      </c>
      <c r="CE8" s="5">
        <v>7</v>
      </c>
      <c r="CF8" s="5">
        <v>34</v>
      </c>
      <c r="CG8" s="5">
        <v>18</v>
      </c>
      <c r="CH8" s="5">
        <v>25</v>
      </c>
      <c r="CI8" s="5">
        <v>13</v>
      </c>
      <c r="CJ8" s="5">
        <v>16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20</v>
      </c>
      <c r="CR8" s="5">
        <v>59</v>
      </c>
      <c r="CS8" s="5">
        <v>0.63048000000000004</v>
      </c>
      <c r="CT8" s="5">
        <v>0.17371</v>
      </c>
      <c r="CU8" s="2" t="s">
        <v>172</v>
      </c>
    </row>
    <row r="9" spans="1:99" s="2" customFormat="1" x14ac:dyDescent="0.25">
      <c r="A9" s="2" t="s">
        <v>196</v>
      </c>
      <c r="B9" s="2" t="s">
        <v>196</v>
      </c>
      <c r="C9" s="2" t="s">
        <v>197</v>
      </c>
      <c r="D9" s="2">
        <v>1920</v>
      </c>
      <c r="E9" s="2">
        <f t="shared" si="0"/>
        <v>95</v>
      </c>
      <c r="F9" s="2">
        <v>0</v>
      </c>
      <c r="G9" s="2">
        <v>34</v>
      </c>
      <c r="H9" s="2">
        <v>13000</v>
      </c>
      <c r="I9" s="2">
        <v>1800</v>
      </c>
      <c r="J9" s="2">
        <v>1600</v>
      </c>
      <c r="K9" s="2">
        <v>1800</v>
      </c>
      <c r="L9" s="2">
        <f t="shared" si="1"/>
        <v>78407820</v>
      </c>
      <c r="M9" s="2">
        <v>301.78704626000001</v>
      </c>
      <c r="N9" s="2">
        <f t="shared" si="2"/>
        <v>13145843.735085601</v>
      </c>
      <c r="O9" s="2">
        <f t="shared" si="3"/>
        <v>0.47154225978125003</v>
      </c>
      <c r="P9" s="2">
        <f t="shared" si="4"/>
        <v>1221289.9260277436</v>
      </c>
      <c r="Q9" s="2">
        <f t="shared" si="5"/>
        <v>1.2212899260277437</v>
      </c>
      <c r="R9" s="2">
        <v>92</v>
      </c>
      <c r="S9" s="2">
        <f t="shared" si="6"/>
        <v>238.27907999999999</v>
      </c>
      <c r="T9" s="2">
        <f t="shared" si="7"/>
        <v>58880</v>
      </c>
      <c r="U9" s="2">
        <f t="shared" si="8"/>
        <v>2564960000</v>
      </c>
      <c r="V9" s="2">
        <v>32254.987561999998</v>
      </c>
      <c r="W9" s="2">
        <f t="shared" si="9"/>
        <v>9.8313202088975995</v>
      </c>
      <c r="X9" s="2">
        <f t="shared" si="10"/>
        <v>6.1089011143174279</v>
      </c>
      <c r="Y9" s="2">
        <f t="shared" si="11"/>
        <v>2.5095586228809292</v>
      </c>
      <c r="Z9" s="2">
        <f t="shared" si="12"/>
        <v>5.9644570238373849</v>
      </c>
      <c r="AA9" s="2">
        <f t="shared" si="13"/>
        <v>4.9814955496327462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 t="s">
        <v>133</v>
      </c>
      <c r="AF9" s="2">
        <f t="shared" si="16"/>
        <v>195.1044643224111</v>
      </c>
      <c r="AG9" s="2">
        <f t="shared" si="17"/>
        <v>0.14578811792085361</v>
      </c>
      <c r="AH9" s="2">
        <f t="shared" si="18"/>
        <v>0.61882333217185503</v>
      </c>
      <c r="AI9" s="2">
        <f t="shared" si="19"/>
        <v>69695840</v>
      </c>
      <c r="AJ9" s="2">
        <f t="shared" si="20"/>
        <v>1973568</v>
      </c>
      <c r="AK9" s="2">
        <f t="shared" si="21"/>
        <v>1.973568</v>
      </c>
      <c r="AL9" s="2" t="s">
        <v>198</v>
      </c>
      <c r="AM9" s="2" t="s">
        <v>133</v>
      </c>
      <c r="AN9" s="2" t="s">
        <v>199</v>
      </c>
      <c r="AO9" s="2" t="s">
        <v>200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138</v>
      </c>
    </row>
    <row r="10" spans="1:99" s="2" customFormat="1" x14ac:dyDescent="0.25">
      <c r="A10" s="2" t="s">
        <v>201</v>
      </c>
      <c r="B10" s="2" t="s">
        <v>202</v>
      </c>
      <c r="C10" s="2" t="s">
        <v>203</v>
      </c>
      <c r="D10" s="2">
        <v>1919</v>
      </c>
      <c r="E10" s="2">
        <f t="shared" si="0"/>
        <v>96</v>
      </c>
      <c r="F10" s="2">
        <v>92</v>
      </c>
      <c r="G10" s="2">
        <v>92</v>
      </c>
      <c r="H10" s="2">
        <v>987450</v>
      </c>
      <c r="I10" s="2">
        <v>262394</v>
      </c>
      <c r="J10" s="2">
        <v>262394</v>
      </c>
      <c r="K10" s="2">
        <v>262394</v>
      </c>
      <c r="L10" s="2">
        <f t="shared" si="1"/>
        <v>11429856400.6</v>
      </c>
      <c r="M10" s="2">
        <v>11756.211968</v>
      </c>
      <c r="N10" s="2">
        <f t="shared" si="2"/>
        <v>512100593.32607996</v>
      </c>
      <c r="O10" s="2">
        <f t="shared" si="3"/>
        <v>18.3690812</v>
      </c>
      <c r="P10" s="2">
        <f t="shared" si="4"/>
        <v>47575743.964820482</v>
      </c>
      <c r="Q10" s="2">
        <f t="shared" si="5"/>
        <v>47.575743964820482</v>
      </c>
      <c r="R10" s="2">
        <v>4750</v>
      </c>
      <c r="S10" s="2">
        <f t="shared" si="6"/>
        <v>12302.452499999999</v>
      </c>
      <c r="T10" s="2">
        <f t="shared" si="7"/>
        <v>3040000</v>
      </c>
      <c r="U10" s="2">
        <f t="shared" si="8"/>
        <v>132430000000</v>
      </c>
      <c r="V10" s="2">
        <v>11756.211968</v>
      </c>
      <c r="W10" s="2">
        <f t="shared" si="9"/>
        <v>3.5832934078463996</v>
      </c>
      <c r="X10" s="2">
        <f t="shared" si="10"/>
        <v>2.2265560094673922</v>
      </c>
      <c r="Y10" s="2">
        <f t="shared" si="11"/>
        <v>0.14654954270615486</v>
      </c>
      <c r="Z10" s="2">
        <f t="shared" si="12"/>
        <v>22.319553129910243</v>
      </c>
      <c r="AA10" s="2">
        <f t="shared" si="13"/>
        <v>1.1071242370827234E-2</v>
      </c>
      <c r="AB10" s="2">
        <f t="shared" si="14"/>
        <v>0.7278115151057688</v>
      </c>
      <c r="AC10" s="2">
        <v>92</v>
      </c>
      <c r="AD10" s="2">
        <f t="shared" si="15"/>
        <v>0.24260383836858959</v>
      </c>
      <c r="AE10" s="2">
        <v>17.703800000000001</v>
      </c>
      <c r="AF10" s="2">
        <f t="shared" si="16"/>
        <v>258.5866951255025</v>
      </c>
      <c r="AG10" s="2">
        <f t="shared" si="17"/>
        <v>8.7408426869037881E-2</v>
      </c>
      <c r="AH10" s="2">
        <f t="shared" si="18"/>
        <v>0.14699398917587239</v>
      </c>
      <c r="AI10" s="2">
        <f t="shared" si="19"/>
        <v>11429856400.6</v>
      </c>
      <c r="AJ10" s="2">
        <f t="shared" si="20"/>
        <v>323657751.12</v>
      </c>
      <c r="AK10" s="2">
        <f t="shared" si="21"/>
        <v>323.65775112</v>
      </c>
      <c r="AL10" s="2" t="s">
        <v>204</v>
      </c>
      <c r="AM10" s="2" t="s">
        <v>133</v>
      </c>
      <c r="AN10" s="2" t="s">
        <v>205</v>
      </c>
      <c r="AO10" s="2" t="s">
        <v>206</v>
      </c>
      <c r="AP10" s="2" t="s">
        <v>207</v>
      </c>
      <c r="AQ10" s="2" t="s">
        <v>208</v>
      </c>
      <c r="AR10" s="2" t="s">
        <v>209</v>
      </c>
      <c r="AS10" s="2">
        <v>1</v>
      </c>
      <c r="AT10" s="2" t="s">
        <v>210</v>
      </c>
      <c r="AU10" s="2" t="s">
        <v>211</v>
      </c>
      <c r="AV10" s="2">
        <v>9</v>
      </c>
      <c r="AW10" s="5">
        <v>99</v>
      </c>
      <c r="AX10" s="5">
        <v>1</v>
      </c>
      <c r="AY10" s="2">
        <v>0</v>
      </c>
      <c r="AZ10" s="5">
        <v>0.8</v>
      </c>
      <c r="BA10" s="5">
        <v>0.2</v>
      </c>
      <c r="BB10" s="2">
        <v>0</v>
      </c>
      <c r="BC10" s="2">
        <v>0</v>
      </c>
      <c r="BD10" s="2">
        <v>0</v>
      </c>
      <c r="BE10" s="2">
        <v>0</v>
      </c>
      <c r="BF10" s="5">
        <v>37.299999999999997</v>
      </c>
      <c r="BG10" s="5">
        <v>27.8</v>
      </c>
      <c r="BH10" s="5">
        <v>10.6</v>
      </c>
      <c r="BI10" s="2">
        <v>0</v>
      </c>
      <c r="BJ10" s="2">
        <v>0</v>
      </c>
      <c r="BK10" s="5">
        <v>0.4</v>
      </c>
      <c r="BL10" s="5">
        <v>3.4</v>
      </c>
      <c r="BM10" s="2">
        <v>0</v>
      </c>
      <c r="BN10" s="5">
        <v>19.5</v>
      </c>
      <c r="BO10" s="5">
        <v>6468</v>
      </c>
      <c r="BP10" s="5">
        <v>1981</v>
      </c>
      <c r="BQ10" s="5">
        <v>56</v>
      </c>
      <c r="BR10" s="5">
        <v>17</v>
      </c>
      <c r="BS10" s="5">
        <v>0.16</v>
      </c>
      <c r="BT10" s="5">
        <v>0.05</v>
      </c>
      <c r="BU10" s="5">
        <v>10003</v>
      </c>
      <c r="BV10" s="5">
        <v>86</v>
      </c>
      <c r="BW10" s="5">
        <v>0.25</v>
      </c>
      <c r="BX10" s="5">
        <v>24392</v>
      </c>
      <c r="BY10" s="5">
        <v>3592</v>
      </c>
      <c r="BZ10" s="5">
        <v>210</v>
      </c>
      <c r="CA10" s="5">
        <v>31</v>
      </c>
      <c r="CB10" s="5">
        <v>1.55</v>
      </c>
      <c r="CC10" s="5">
        <v>0.24</v>
      </c>
      <c r="CD10" s="5">
        <v>6</v>
      </c>
      <c r="CE10" s="5">
        <v>5</v>
      </c>
      <c r="CF10" s="5">
        <v>3</v>
      </c>
      <c r="CG10" s="5">
        <v>1</v>
      </c>
      <c r="CH10" s="5">
        <v>37</v>
      </c>
      <c r="CI10" s="5">
        <v>26</v>
      </c>
      <c r="CJ10" s="5">
        <v>36</v>
      </c>
      <c r="CK10" s="5">
        <v>25</v>
      </c>
      <c r="CL10" s="5">
        <v>45</v>
      </c>
      <c r="CM10" s="2">
        <v>0</v>
      </c>
      <c r="CN10" s="2">
        <v>0</v>
      </c>
      <c r="CO10" s="2">
        <v>0</v>
      </c>
      <c r="CP10" s="2">
        <v>0</v>
      </c>
      <c r="CQ10" s="5">
        <v>3</v>
      </c>
      <c r="CR10" s="5">
        <v>13</v>
      </c>
      <c r="CS10" s="5">
        <v>0.72418000000000005</v>
      </c>
      <c r="CT10" s="5">
        <v>0.36112</v>
      </c>
      <c r="CU10" s="2" t="s">
        <v>138</v>
      </c>
    </row>
    <row r="11" spans="1:99" s="2" customFormat="1" x14ac:dyDescent="0.25">
      <c r="A11" s="2" t="s">
        <v>212</v>
      </c>
      <c r="B11" s="2" t="s">
        <v>213</v>
      </c>
      <c r="C11" s="2" t="s">
        <v>214</v>
      </c>
      <c r="D11" s="2">
        <v>1973</v>
      </c>
      <c r="E11" s="2">
        <f t="shared" si="0"/>
        <v>42</v>
      </c>
      <c r="F11" s="2">
        <v>385</v>
      </c>
      <c r="G11" s="2">
        <v>385</v>
      </c>
      <c r="H11" s="2">
        <v>-98</v>
      </c>
      <c r="I11" s="2">
        <v>1160298</v>
      </c>
      <c r="J11" s="2">
        <v>1160298</v>
      </c>
      <c r="K11" s="2">
        <v>1160298</v>
      </c>
      <c r="L11" s="2">
        <f t="shared" si="1"/>
        <v>50542464850.200005</v>
      </c>
      <c r="M11" s="2">
        <v>7565</v>
      </c>
      <c r="N11" s="2">
        <f t="shared" si="2"/>
        <v>329531400</v>
      </c>
      <c r="O11" s="2">
        <f t="shared" si="3"/>
        <v>11.8203125</v>
      </c>
      <c r="P11" s="2">
        <f t="shared" si="4"/>
        <v>30614495.900000002</v>
      </c>
      <c r="Q11" s="2">
        <f t="shared" si="5"/>
        <v>30.614495900000001</v>
      </c>
      <c r="R11" s="2">
        <v>147</v>
      </c>
      <c r="S11" s="2">
        <f t="shared" si="6"/>
        <v>380.72852999999998</v>
      </c>
      <c r="T11" s="2">
        <f t="shared" si="7"/>
        <v>94080</v>
      </c>
      <c r="U11" s="2">
        <f t="shared" si="8"/>
        <v>4098360000</v>
      </c>
      <c r="V11" s="2">
        <v>465853.18122999999</v>
      </c>
      <c r="W11" s="2">
        <f t="shared" si="9"/>
        <v>141.99204963890398</v>
      </c>
      <c r="X11" s="2">
        <f t="shared" si="10"/>
        <v>88.229797405874621</v>
      </c>
      <c r="Y11" s="2">
        <f t="shared" si="11"/>
        <v>7.2392798078197309</v>
      </c>
      <c r="Z11" s="2">
        <f t="shared" si="12"/>
        <v>153.37677942132376</v>
      </c>
      <c r="AA11" s="2">
        <f t="shared" si="13"/>
        <v>9.9211581460203646E-2</v>
      </c>
      <c r="AB11" s="2">
        <f t="shared" si="14"/>
        <v>1.1951437357505748</v>
      </c>
      <c r="AC11" s="2">
        <v>385</v>
      </c>
      <c r="AD11" s="2">
        <f t="shared" si="15"/>
        <v>0.39838124525019158</v>
      </c>
      <c r="AE11" s="2">
        <v>77.327699999999993</v>
      </c>
      <c r="AF11" s="2">
        <f t="shared" si="16"/>
        <v>12.436219431592862</v>
      </c>
      <c r="AG11" s="2">
        <f t="shared" si="17"/>
        <v>0.74878418138209568</v>
      </c>
      <c r="AH11" s="2">
        <f t="shared" si="18"/>
        <v>2.1390722660670269E-2</v>
      </c>
      <c r="AI11" s="2">
        <f t="shared" si="19"/>
        <v>50542464850.200005</v>
      </c>
      <c r="AJ11" s="2">
        <f t="shared" si="20"/>
        <v>1431204377.04</v>
      </c>
      <c r="AK11" s="2">
        <f t="shared" si="21"/>
        <v>1431.2043770400001</v>
      </c>
      <c r="AL11" s="2" t="s">
        <v>215</v>
      </c>
      <c r="AM11" s="2" t="s">
        <v>133</v>
      </c>
      <c r="AN11" s="2" t="s">
        <v>216</v>
      </c>
      <c r="AO11" s="2" t="s">
        <v>217</v>
      </c>
      <c r="AP11" s="2" t="s">
        <v>218</v>
      </c>
      <c r="AQ11" s="2" t="s">
        <v>219</v>
      </c>
      <c r="AR11" s="2" t="s">
        <v>181</v>
      </c>
      <c r="AS11" s="2">
        <v>1</v>
      </c>
      <c r="AT11" s="2" t="s">
        <v>220</v>
      </c>
      <c r="AU11" s="2" t="s">
        <v>221</v>
      </c>
      <c r="AV11" s="2">
        <v>11</v>
      </c>
      <c r="AW11" s="5">
        <v>25</v>
      </c>
      <c r="AX11" s="5">
        <v>75</v>
      </c>
      <c r="AY11" s="2">
        <v>0</v>
      </c>
      <c r="AZ11" s="5">
        <v>1.1000000000000001</v>
      </c>
      <c r="BA11" s="5">
        <v>0.2</v>
      </c>
      <c r="BB11" s="5">
        <v>0.6</v>
      </c>
      <c r="BC11" s="5">
        <v>0.6</v>
      </c>
      <c r="BD11" s="2">
        <v>0</v>
      </c>
      <c r="BE11" s="5">
        <v>0.3</v>
      </c>
      <c r="BF11" s="5">
        <v>30.3</v>
      </c>
      <c r="BG11" s="5">
        <v>30.1</v>
      </c>
      <c r="BH11" s="5">
        <v>35.5</v>
      </c>
      <c r="BI11" s="2">
        <v>0</v>
      </c>
      <c r="BJ11" s="2">
        <v>0</v>
      </c>
      <c r="BK11" s="5">
        <v>0.7</v>
      </c>
      <c r="BL11" s="5">
        <v>0.4</v>
      </c>
      <c r="BM11" s="2">
        <v>0</v>
      </c>
      <c r="BN11" s="5">
        <v>0.1</v>
      </c>
      <c r="BO11" s="5">
        <v>29973</v>
      </c>
      <c r="BP11" s="5">
        <v>2885</v>
      </c>
      <c r="BQ11" s="5">
        <v>258</v>
      </c>
      <c r="BR11" s="5">
        <v>25</v>
      </c>
      <c r="BS11" s="5">
        <v>0.2</v>
      </c>
      <c r="BT11" s="5">
        <v>0.02</v>
      </c>
      <c r="BU11" s="5">
        <v>35843</v>
      </c>
      <c r="BV11" s="5">
        <v>309</v>
      </c>
      <c r="BW11" s="5">
        <v>0.24</v>
      </c>
      <c r="BX11" s="5">
        <v>119844</v>
      </c>
      <c r="BY11" s="5">
        <v>3690</v>
      </c>
      <c r="BZ11" s="5">
        <v>1033</v>
      </c>
      <c r="CA11" s="5">
        <v>32</v>
      </c>
      <c r="CB11" s="5">
        <v>1.74</v>
      </c>
      <c r="CC11" s="5">
        <v>0.06</v>
      </c>
      <c r="CD11" s="5">
        <v>1</v>
      </c>
      <c r="CE11" s="5">
        <v>5</v>
      </c>
      <c r="CF11" s="5">
        <v>2</v>
      </c>
      <c r="CG11" s="5">
        <v>3</v>
      </c>
      <c r="CH11" s="5">
        <v>53</v>
      </c>
      <c r="CI11" s="5">
        <v>42</v>
      </c>
      <c r="CJ11" s="5">
        <v>87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1</v>
      </c>
      <c r="CR11" s="5">
        <v>5</v>
      </c>
      <c r="CS11" s="5">
        <v>0.36042000000000002</v>
      </c>
      <c r="CT11" s="5">
        <v>1.0619999999999999E-2</v>
      </c>
      <c r="CU11" s="2" t="s">
        <v>172</v>
      </c>
    </row>
    <row r="12" spans="1:99" s="2" customFormat="1" x14ac:dyDescent="0.25">
      <c r="A12" s="2" t="s">
        <v>222</v>
      </c>
      <c r="B12" s="2" t="s">
        <v>222</v>
      </c>
      <c r="C12" s="2" t="s">
        <v>223</v>
      </c>
      <c r="D12" s="2">
        <v>1940</v>
      </c>
      <c r="E12" s="2">
        <f t="shared" si="0"/>
        <v>75</v>
      </c>
      <c r="F12" s="2">
        <v>0</v>
      </c>
      <c r="G12" s="2">
        <v>30</v>
      </c>
      <c r="H12" s="2">
        <v>6000</v>
      </c>
      <c r="I12" s="2">
        <v>11400</v>
      </c>
      <c r="J12" s="2">
        <v>1000</v>
      </c>
      <c r="K12" s="2">
        <v>11400</v>
      </c>
      <c r="L12" s="2">
        <f t="shared" si="1"/>
        <v>496582860</v>
      </c>
      <c r="M12" s="2">
        <v>266.89467561999999</v>
      </c>
      <c r="N12" s="2">
        <f t="shared" si="2"/>
        <v>11625932.070007199</v>
      </c>
      <c r="O12" s="2">
        <f t="shared" si="3"/>
        <v>0.41702293065625001</v>
      </c>
      <c r="P12" s="2">
        <f t="shared" si="4"/>
        <v>1080085.3869795532</v>
      </c>
      <c r="Q12" s="2">
        <f t="shared" si="5"/>
        <v>1.0800853869795533</v>
      </c>
      <c r="R12" s="2">
        <v>44.7</v>
      </c>
      <c r="S12" s="2">
        <f t="shared" si="6"/>
        <v>115.772553</v>
      </c>
      <c r="T12" s="2">
        <f t="shared" si="7"/>
        <v>28608</v>
      </c>
      <c r="U12" s="2">
        <f t="shared" si="8"/>
        <v>1246236000</v>
      </c>
      <c r="V12" s="2">
        <v>37575.222154000003</v>
      </c>
      <c r="W12" s="2">
        <f t="shared" si="9"/>
        <v>11.4529277125392</v>
      </c>
      <c r="X12" s="2">
        <f t="shared" si="10"/>
        <v>7.116521624634677</v>
      </c>
      <c r="Y12" s="2">
        <f t="shared" si="11"/>
        <v>3.1087254282421659</v>
      </c>
      <c r="Z12" s="2">
        <f t="shared" si="12"/>
        <v>42.713380485087633</v>
      </c>
      <c r="AA12" s="2">
        <f t="shared" si="13"/>
        <v>9.2850534362447714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>
        <v>73.901200000000003</v>
      </c>
      <c r="AF12" s="2">
        <f t="shared" si="16"/>
        <v>107.18835036159199</v>
      </c>
      <c r="AG12" s="2">
        <f t="shared" si="17"/>
        <v>1.1101853761030296</v>
      </c>
      <c r="AH12" s="2">
        <f t="shared" si="18"/>
        <v>0.87564077810710605</v>
      </c>
      <c r="AI12" s="2">
        <f t="shared" si="19"/>
        <v>43559900</v>
      </c>
      <c r="AJ12" s="2">
        <f t="shared" si="20"/>
        <v>1233480</v>
      </c>
      <c r="AK12" s="2">
        <f t="shared" si="21"/>
        <v>1.2334799999999999</v>
      </c>
      <c r="AL12" s="2" t="s">
        <v>224</v>
      </c>
      <c r="AM12" s="2" t="s">
        <v>225</v>
      </c>
      <c r="AN12" s="2" t="s">
        <v>226</v>
      </c>
      <c r="AO12" s="2" t="s">
        <v>227</v>
      </c>
      <c r="AP12" s="2" t="s">
        <v>228</v>
      </c>
      <c r="AQ12" s="2" t="s">
        <v>192</v>
      </c>
      <c r="AR12" s="2" t="s">
        <v>229</v>
      </c>
      <c r="AS12" s="2">
        <v>2</v>
      </c>
      <c r="AT12" s="2" t="s">
        <v>230</v>
      </c>
      <c r="AU12" s="2" t="s">
        <v>231</v>
      </c>
      <c r="AV12" s="2">
        <v>9</v>
      </c>
      <c r="AW12" s="5">
        <v>78</v>
      </c>
      <c r="AX12" s="5">
        <v>22</v>
      </c>
      <c r="AY12" s="2">
        <v>0</v>
      </c>
      <c r="AZ12" s="5">
        <v>1.2</v>
      </c>
      <c r="BA12" s="5">
        <v>0.6</v>
      </c>
      <c r="BB12" s="5">
        <v>1.4</v>
      </c>
      <c r="BC12" s="5">
        <v>6</v>
      </c>
      <c r="BD12" s="5">
        <v>0.4</v>
      </c>
      <c r="BE12" s="5">
        <v>1.5</v>
      </c>
      <c r="BF12" s="5">
        <v>27.2</v>
      </c>
      <c r="BG12" s="5">
        <v>13.5</v>
      </c>
      <c r="BH12" s="5">
        <v>11.3</v>
      </c>
      <c r="BI12" s="2">
        <v>0</v>
      </c>
      <c r="BJ12" s="2">
        <v>0</v>
      </c>
      <c r="BK12" s="5">
        <v>22</v>
      </c>
      <c r="BL12" s="5">
        <v>14.3</v>
      </c>
      <c r="BM12" s="2">
        <v>0</v>
      </c>
      <c r="BN12" s="5">
        <v>0.4</v>
      </c>
      <c r="BO12" s="5">
        <v>9784</v>
      </c>
      <c r="BP12" s="5">
        <v>2324</v>
      </c>
      <c r="BQ12" s="5">
        <v>82</v>
      </c>
      <c r="BR12" s="5">
        <v>20</v>
      </c>
      <c r="BS12" s="5">
        <v>0.17</v>
      </c>
      <c r="BT12" s="5">
        <v>0.04</v>
      </c>
      <c r="BU12" s="5">
        <v>14409</v>
      </c>
      <c r="BV12" s="5">
        <v>121</v>
      </c>
      <c r="BW12" s="5">
        <v>0.25</v>
      </c>
      <c r="BX12" s="5">
        <v>72797</v>
      </c>
      <c r="BY12" s="5">
        <v>7666</v>
      </c>
      <c r="BZ12" s="5">
        <v>612</v>
      </c>
      <c r="CA12" s="5">
        <v>64</v>
      </c>
      <c r="CB12" s="5">
        <v>1.1000000000000001</v>
      </c>
      <c r="CC12" s="5">
        <v>0.12</v>
      </c>
      <c r="CD12" s="5">
        <v>33</v>
      </c>
      <c r="CE12" s="5">
        <v>36</v>
      </c>
      <c r="CF12" s="5">
        <v>23</v>
      </c>
      <c r="CG12" s="5">
        <v>13</v>
      </c>
      <c r="CH12" s="5">
        <v>21</v>
      </c>
      <c r="CI12" s="5">
        <v>10</v>
      </c>
      <c r="CJ12" s="5">
        <v>13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13</v>
      </c>
      <c r="CR12" s="5">
        <v>39</v>
      </c>
      <c r="CS12" s="5">
        <v>0.62783999999999995</v>
      </c>
      <c r="CT12" s="5">
        <v>0.17319000000000001</v>
      </c>
      <c r="CU12" s="2" t="s">
        <v>138</v>
      </c>
    </row>
    <row r="13" spans="1:99" s="2" customFormat="1" x14ac:dyDescent="0.25">
      <c r="A13" s="2" t="s">
        <v>232</v>
      </c>
      <c r="B13" s="2" t="s">
        <v>232</v>
      </c>
      <c r="C13" s="2" t="s">
        <v>233</v>
      </c>
      <c r="D13" s="2">
        <v>1895</v>
      </c>
      <c r="E13" s="2">
        <f t="shared" si="0"/>
        <v>120</v>
      </c>
      <c r="F13" s="2">
        <v>0</v>
      </c>
      <c r="G13" s="2">
        <v>19</v>
      </c>
      <c r="H13" s="2">
        <v>6000</v>
      </c>
      <c r="I13" s="2">
        <v>4405</v>
      </c>
      <c r="J13" s="2">
        <v>2529</v>
      </c>
      <c r="K13" s="2">
        <v>4405</v>
      </c>
      <c r="L13" s="2">
        <f t="shared" si="1"/>
        <v>191881359.5</v>
      </c>
      <c r="M13" s="2">
        <v>281.08012259999998</v>
      </c>
      <c r="N13" s="2">
        <f t="shared" si="2"/>
        <v>12243850.140455998</v>
      </c>
      <c r="O13" s="2">
        <f t="shared" si="3"/>
        <v>0.43918769156249998</v>
      </c>
      <c r="P13" s="2">
        <f t="shared" si="4"/>
        <v>1137491.9049450359</v>
      </c>
      <c r="Q13" s="2">
        <f t="shared" si="5"/>
        <v>1.137491904945036</v>
      </c>
      <c r="R13" s="2">
        <v>212</v>
      </c>
      <c r="S13" s="2">
        <f t="shared" si="6"/>
        <v>549.07787999999994</v>
      </c>
      <c r="T13" s="2">
        <f t="shared" si="7"/>
        <v>135680</v>
      </c>
      <c r="U13" s="2">
        <f t="shared" si="8"/>
        <v>5910560000</v>
      </c>
      <c r="V13" s="2">
        <v>38012.181234999996</v>
      </c>
      <c r="W13" s="2">
        <f t="shared" si="9"/>
        <v>11.586112840427997</v>
      </c>
      <c r="X13" s="2">
        <f t="shared" si="10"/>
        <v>7.1992790528215895</v>
      </c>
      <c r="Y13" s="2">
        <f t="shared" si="11"/>
        <v>3.0644919702208648</v>
      </c>
      <c r="Z13" s="2">
        <f t="shared" si="12"/>
        <v>15.671652078294201</v>
      </c>
      <c r="AA13" s="2">
        <f t="shared" si="13"/>
        <v>3.7141275355847836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>
        <v>331.09800000000001</v>
      </c>
      <c r="AF13" s="2">
        <f t="shared" si="16"/>
        <v>482.7093383372532</v>
      </c>
      <c r="AG13" s="2">
        <f t="shared" si="17"/>
        <v>0.39691839561972647</v>
      </c>
      <c r="AH13" s="2">
        <f t="shared" si="18"/>
        <v>0.36464257373011061</v>
      </c>
      <c r="AI13" s="2">
        <f t="shared" si="19"/>
        <v>110162987.10000001</v>
      </c>
      <c r="AJ13" s="2">
        <f t="shared" si="20"/>
        <v>3119470.92</v>
      </c>
      <c r="AK13" s="2">
        <f t="shared" si="21"/>
        <v>3.1194709199999999</v>
      </c>
      <c r="AL13" s="2" t="s">
        <v>234</v>
      </c>
      <c r="AM13" s="2" t="s">
        <v>133</v>
      </c>
      <c r="AN13" s="2" t="s">
        <v>235</v>
      </c>
      <c r="AO13" s="2" t="s">
        <v>236</v>
      </c>
      <c r="AP13" s="2" t="s">
        <v>237</v>
      </c>
      <c r="AQ13" s="2" t="s">
        <v>238</v>
      </c>
      <c r="AR13" s="2" t="s">
        <v>147</v>
      </c>
      <c r="AS13" s="2">
        <v>2</v>
      </c>
      <c r="AT13" s="2" t="s">
        <v>239</v>
      </c>
      <c r="AU13" s="2" t="s">
        <v>240</v>
      </c>
      <c r="AV13" s="2">
        <v>9</v>
      </c>
      <c r="AW13" s="5">
        <v>55</v>
      </c>
      <c r="AX13" s="5">
        <v>44</v>
      </c>
      <c r="AY13" s="5">
        <v>2</v>
      </c>
      <c r="AZ13" s="5">
        <v>1.4</v>
      </c>
      <c r="BA13" s="5">
        <v>7.5</v>
      </c>
      <c r="BB13" s="5">
        <v>0.2</v>
      </c>
      <c r="BC13" s="5">
        <v>1.4</v>
      </c>
      <c r="BD13" s="5">
        <v>0.5</v>
      </c>
      <c r="BE13" s="5">
        <v>0.9</v>
      </c>
      <c r="BF13" s="5">
        <v>13.7</v>
      </c>
      <c r="BG13" s="5">
        <v>22.8</v>
      </c>
      <c r="BH13" s="5">
        <v>10.199999999999999</v>
      </c>
      <c r="BI13" s="2">
        <v>0</v>
      </c>
      <c r="BJ13" s="2">
        <v>0</v>
      </c>
      <c r="BK13" s="5">
        <v>4.3</v>
      </c>
      <c r="BL13" s="5">
        <v>32.299999999999997</v>
      </c>
      <c r="BM13" s="2">
        <v>0</v>
      </c>
      <c r="BN13" s="5">
        <v>4.9000000000000004</v>
      </c>
      <c r="BO13" s="5">
        <v>43764</v>
      </c>
      <c r="BP13" s="5">
        <v>16405</v>
      </c>
      <c r="BQ13" s="5">
        <v>51</v>
      </c>
      <c r="BR13" s="5">
        <v>19</v>
      </c>
      <c r="BS13" s="5">
        <v>0.13</v>
      </c>
      <c r="BT13" s="5">
        <v>0.05</v>
      </c>
      <c r="BU13" s="5">
        <v>64495</v>
      </c>
      <c r="BV13" s="5">
        <v>76</v>
      </c>
      <c r="BW13" s="5">
        <v>0.19</v>
      </c>
      <c r="BX13" s="5">
        <v>345360</v>
      </c>
      <c r="BY13" s="5">
        <v>23578</v>
      </c>
      <c r="BZ13" s="5">
        <v>404</v>
      </c>
      <c r="CA13" s="5">
        <v>28</v>
      </c>
      <c r="CB13" s="5">
        <v>1.17</v>
      </c>
      <c r="CC13" s="5">
        <v>0.09</v>
      </c>
      <c r="CD13" s="5">
        <v>22</v>
      </c>
      <c r="CE13" s="5">
        <v>33</v>
      </c>
      <c r="CF13" s="5">
        <v>41</v>
      </c>
      <c r="CG13" s="5">
        <v>27</v>
      </c>
      <c r="CH13" s="5">
        <v>19</v>
      </c>
      <c r="CI13" s="5">
        <v>7</v>
      </c>
      <c r="CJ13" s="5">
        <v>10</v>
      </c>
      <c r="CK13" s="5">
        <v>3</v>
      </c>
      <c r="CL13" s="5">
        <v>3</v>
      </c>
      <c r="CM13" s="2">
        <v>0</v>
      </c>
      <c r="CN13" s="2">
        <v>0</v>
      </c>
      <c r="CO13" s="2">
        <v>0</v>
      </c>
      <c r="CP13" s="2">
        <v>0</v>
      </c>
      <c r="CQ13" s="5">
        <v>8</v>
      </c>
      <c r="CR13" s="5">
        <v>28</v>
      </c>
      <c r="CS13" s="5">
        <v>0.82386999999999999</v>
      </c>
      <c r="CT13" s="5">
        <v>0.87092999999999998</v>
      </c>
      <c r="CU13" s="2" t="s">
        <v>138</v>
      </c>
    </row>
    <row r="14" spans="1:99" s="2" customFormat="1" x14ac:dyDescent="0.25">
      <c r="A14" s="2" t="s">
        <v>241</v>
      </c>
      <c r="B14" s="2" t="s">
        <v>241</v>
      </c>
      <c r="C14" s="2" t="s">
        <v>242</v>
      </c>
      <c r="D14" s="2">
        <v>1960</v>
      </c>
      <c r="E14" s="2">
        <f t="shared" si="0"/>
        <v>55</v>
      </c>
      <c r="F14" s="2">
        <v>0</v>
      </c>
      <c r="G14" s="2">
        <v>55</v>
      </c>
      <c r="H14" s="2">
        <v>40000</v>
      </c>
      <c r="I14" s="2">
        <v>55500</v>
      </c>
      <c r="J14" s="2">
        <v>27000</v>
      </c>
      <c r="K14" s="2">
        <v>55500</v>
      </c>
      <c r="L14" s="2">
        <f t="shared" si="1"/>
        <v>2417574450</v>
      </c>
      <c r="M14" s="2">
        <v>2099.0173427</v>
      </c>
      <c r="N14" s="2">
        <f t="shared" si="2"/>
        <v>91433195.448011994</v>
      </c>
      <c r="O14" s="2">
        <f t="shared" si="3"/>
        <v>3.2797145979687503</v>
      </c>
      <c r="P14" s="2">
        <f t="shared" si="4"/>
        <v>8494429.3234789222</v>
      </c>
      <c r="Q14" s="2">
        <f t="shared" si="5"/>
        <v>8.4944293234789221</v>
      </c>
      <c r="R14" s="2">
        <v>173</v>
      </c>
      <c r="S14" s="2">
        <f t="shared" si="6"/>
        <v>448.06826999999998</v>
      </c>
      <c r="T14" s="2">
        <f t="shared" si="7"/>
        <v>110720</v>
      </c>
      <c r="U14" s="2">
        <f t="shared" si="8"/>
        <v>4823240000</v>
      </c>
      <c r="V14" s="2">
        <v>119435.5732</v>
      </c>
      <c r="W14" s="2">
        <f t="shared" si="9"/>
        <v>36.403962711359995</v>
      </c>
      <c r="X14" s="2">
        <f t="shared" si="10"/>
        <v>22.620380950640801</v>
      </c>
      <c r="Y14" s="2">
        <f t="shared" si="11"/>
        <v>3.5235176262885686</v>
      </c>
      <c r="Z14" s="2">
        <f t="shared" si="12"/>
        <v>26.440883293580271</v>
      </c>
      <c r="AA14" s="2">
        <f t="shared" si="13"/>
        <v>1.0930821052919832</v>
      </c>
      <c r="AB14" s="2" t="e">
        <f t="shared" si="14"/>
        <v>#DIV/0!</v>
      </c>
      <c r="AC14" s="2">
        <v>0</v>
      </c>
      <c r="AD14" s="2" t="e">
        <f t="shared" si="15"/>
        <v>#DIV/0!</v>
      </c>
      <c r="AE14" s="2">
        <v>195.029</v>
      </c>
      <c r="AF14" s="2">
        <f t="shared" si="16"/>
        <v>52.7484922337893</v>
      </c>
      <c r="AG14" s="2">
        <f t="shared" si="17"/>
        <v>0.24505832387616464</v>
      </c>
      <c r="AH14" s="2">
        <f t="shared" si="18"/>
        <v>0.25505763649364588</v>
      </c>
      <c r="AI14" s="2">
        <f t="shared" si="19"/>
        <v>1176117300</v>
      </c>
      <c r="AJ14" s="2">
        <f t="shared" si="20"/>
        <v>33303960</v>
      </c>
      <c r="AK14" s="2">
        <f t="shared" si="21"/>
        <v>33.303959999999996</v>
      </c>
      <c r="AL14" s="2" t="s">
        <v>243</v>
      </c>
      <c r="AM14" s="2" t="s">
        <v>244</v>
      </c>
      <c r="AN14" s="2" t="s">
        <v>245</v>
      </c>
      <c r="AO14" s="2" t="s">
        <v>246</v>
      </c>
      <c r="AP14" s="2" t="s">
        <v>247</v>
      </c>
      <c r="AQ14" s="2" t="s">
        <v>238</v>
      </c>
      <c r="AR14" s="2" t="s">
        <v>248</v>
      </c>
      <c r="AS14" s="2">
        <v>2</v>
      </c>
      <c r="AT14" s="2" t="s">
        <v>249</v>
      </c>
      <c r="AU14" s="2" t="s">
        <v>250</v>
      </c>
      <c r="AV14" s="2">
        <v>9</v>
      </c>
      <c r="AW14" s="5">
        <v>69</v>
      </c>
      <c r="AX14" s="5">
        <v>30</v>
      </c>
      <c r="AY14" s="5">
        <v>1</v>
      </c>
      <c r="AZ14" s="5">
        <v>2.1</v>
      </c>
      <c r="BA14" s="5">
        <v>5.4</v>
      </c>
      <c r="BB14" s="5">
        <v>0.1</v>
      </c>
      <c r="BC14" s="5">
        <v>0.2</v>
      </c>
      <c r="BD14" s="2">
        <v>0</v>
      </c>
      <c r="BE14" s="5">
        <v>0.2</v>
      </c>
      <c r="BF14" s="5">
        <v>14.5</v>
      </c>
      <c r="BG14" s="5">
        <v>32.299999999999997</v>
      </c>
      <c r="BH14" s="5">
        <v>10.9</v>
      </c>
      <c r="BI14" s="2">
        <v>0</v>
      </c>
      <c r="BJ14" s="2">
        <v>0</v>
      </c>
      <c r="BK14" s="5">
        <v>1.4</v>
      </c>
      <c r="BL14" s="5">
        <v>24.2</v>
      </c>
      <c r="BM14" s="2">
        <v>0</v>
      </c>
      <c r="BN14" s="5">
        <v>8.6</v>
      </c>
      <c r="BO14" s="5">
        <v>26841</v>
      </c>
      <c r="BP14" s="5">
        <v>8844</v>
      </c>
      <c r="BQ14" s="5">
        <v>62</v>
      </c>
      <c r="BR14" s="5">
        <v>21</v>
      </c>
      <c r="BS14" s="5">
        <v>0.15</v>
      </c>
      <c r="BT14" s="5">
        <v>0.05</v>
      </c>
      <c r="BU14" s="5">
        <v>39793</v>
      </c>
      <c r="BV14" s="5">
        <v>92</v>
      </c>
      <c r="BW14" s="5">
        <v>0.22</v>
      </c>
      <c r="BX14" s="5">
        <v>104284</v>
      </c>
      <c r="BY14" s="5">
        <v>4073</v>
      </c>
      <c r="BZ14" s="5">
        <v>242</v>
      </c>
      <c r="CA14" s="5">
        <v>9</v>
      </c>
      <c r="CB14" s="5">
        <v>0.6</v>
      </c>
      <c r="CC14" s="5">
        <v>0.03</v>
      </c>
      <c r="CD14" s="5">
        <v>11</v>
      </c>
      <c r="CE14" s="5">
        <v>15</v>
      </c>
      <c r="CF14" s="5">
        <v>21</v>
      </c>
      <c r="CG14" s="5">
        <v>7</v>
      </c>
      <c r="CH14" s="5">
        <v>29</v>
      </c>
      <c r="CI14" s="5">
        <v>14</v>
      </c>
      <c r="CJ14" s="5">
        <v>16</v>
      </c>
      <c r="CK14" s="5">
        <v>8</v>
      </c>
      <c r="CL14" s="5">
        <v>10</v>
      </c>
      <c r="CM14" s="2">
        <v>0</v>
      </c>
      <c r="CN14" s="2">
        <v>0</v>
      </c>
      <c r="CO14" s="2">
        <v>0</v>
      </c>
      <c r="CP14" s="2">
        <v>0</v>
      </c>
      <c r="CQ14" s="5">
        <v>16</v>
      </c>
      <c r="CR14" s="5">
        <v>52</v>
      </c>
      <c r="CS14" s="5">
        <v>0.66008</v>
      </c>
      <c r="CT14" s="5">
        <v>0.33074999999999999</v>
      </c>
      <c r="CU14" s="2" t="s">
        <v>138</v>
      </c>
    </row>
    <row r="15" spans="1:99" s="2" customFormat="1" x14ac:dyDescent="0.25">
      <c r="A15" s="2" t="s">
        <v>251</v>
      </c>
      <c r="B15" s="2" t="s">
        <v>202</v>
      </c>
      <c r="C15" s="2" t="s">
        <v>252</v>
      </c>
      <c r="D15" s="2">
        <v>1971</v>
      </c>
      <c r="E15" s="2">
        <f t="shared" si="0"/>
        <v>44</v>
      </c>
      <c r="F15" s="2">
        <v>170</v>
      </c>
      <c r="G15" s="2">
        <v>170</v>
      </c>
      <c r="H15" s="2">
        <v>26000</v>
      </c>
      <c r="I15" s="2">
        <v>955586</v>
      </c>
      <c r="J15" s="2">
        <v>99586</v>
      </c>
      <c r="K15" s="2">
        <v>955586</v>
      </c>
      <c r="L15" s="2">
        <f t="shared" si="1"/>
        <v>41625230601.400002</v>
      </c>
      <c r="M15" s="2">
        <v>18372</v>
      </c>
      <c r="N15" s="2">
        <f t="shared" si="2"/>
        <v>800284320</v>
      </c>
      <c r="O15" s="2">
        <f t="shared" si="3"/>
        <v>28.706250000000001</v>
      </c>
      <c r="P15" s="2">
        <f t="shared" si="4"/>
        <v>74348911.920000002</v>
      </c>
      <c r="Q15" s="2">
        <f t="shared" si="5"/>
        <v>74.348911920000006</v>
      </c>
      <c r="R15" s="2">
        <v>439</v>
      </c>
      <c r="S15" s="2">
        <f t="shared" si="6"/>
        <v>1137.0056099999999</v>
      </c>
      <c r="T15" s="2">
        <f t="shared" si="7"/>
        <v>280960</v>
      </c>
      <c r="U15" s="2">
        <f t="shared" si="8"/>
        <v>12239320000</v>
      </c>
      <c r="V15" s="2">
        <v>1824104.7333</v>
      </c>
      <c r="W15" s="2">
        <f t="shared" si="9"/>
        <v>555.98712270983992</v>
      </c>
      <c r="X15" s="2">
        <f t="shared" si="10"/>
        <v>345.47449185862018</v>
      </c>
      <c r="Y15" s="2">
        <f t="shared" si="11"/>
        <v>18.189565101638468</v>
      </c>
      <c r="Z15" s="2">
        <f t="shared" si="12"/>
        <v>52.013052812780337</v>
      </c>
      <c r="AA15" s="2">
        <f t="shared" si="13"/>
        <v>4.5262061679999617</v>
      </c>
      <c r="AB15" s="2">
        <f t="shared" si="14"/>
        <v>0.91787740257847661</v>
      </c>
      <c r="AC15" s="2">
        <v>170</v>
      </c>
      <c r="AD15" s="2">
        <f t="shared" si="15"/>
        <v>0.3059591341928255</v>
      </c>
      <c r="AE15" s="2">
        <v>40.905299999999997</v>
      </c>
      <c r="AF15" s="2">
        <f t="shared" si="16"/>
        <v>15.292836925756585</v>
      </c>
      <c r="AG15" s="2">
        <f t="shared" si="17"/>
        <v>0.16294297419296011</v>
      </c>
      <c r="AH15" s="2">
        <f t="shared" si="18"/>
        <v>0.60526312565698226</v>
      </c>
      <c r="AI15" s="2">
        <f t="shared" si="19"/>
        <v>4337956201.4000006</v>
      </c>
      <c r="AJ15" s="2">
        <f t="shared" si="20"/>
        <v>122837339.28</v>
      </c>
      <c r="AK15" s="2">
        <f t="shared" si="21"/>
        <v>122.83733927999999</v>
      </c>
      <c r="AL15" s="2" t="s">
        <v>253</v>
      </c>
      <c r="AM15" s="2" t="s">
        <v>254</v>
      </c>
      <c r="AN15" s="2" t="s">
        <v>133</v>
      </c>
      <c r="AO15" s="2" t="s">
        <v>255</v>
      </c>
      <c r="AP15" s="2" t="s">
        <v>256</v>
      </c>
      <c r="AQ15" s="2" t="s">
        <v>219</v>
      </c>
      <c r="AR15" s="2" t="s">
        <v>257</v>
      </c>
      <c r="AS15" s="2">
        <v>1</v>
      </c>
      <c r="AT15" s="2" t="s">
        <v>258</v>
      </c>
      <c r="AU15" s="2" t="s">
        <v>259</v>
      </c>
      <c r="AV15" s="2">
        <v>11</v>
      </c>
      <c r="AW15" s="5">
        <v>93</v>
      </c>
      <c r="AX15" s="5">
        <v>7</v>
      </c>
      <c r="AY15" s="2">
        <v>0</v>
      </c>
      <c r="AZ15" s="5">
        <v>3</v>
      </c>
      <c r="BA15" s="5">
        <v>0.2</v>
      </c>
      <c r="BB15" s="2">
        <v>0</v>
      </c>
      <c r="BC15" s="2">
        <v>0</v>
      </c>
      <c r="BD15" s="2">
        <v>0</v>
      </c>
      <c r="BE15" s="2">
        <v>0</v>
      </c>
      <c r="BF15" s="5">
        <v>42</v>
      </c>
      <c r="BG15" s="5">
        <v>25.1</v>
      </c>
      <c r="BH15" s="5">
        <v>28.3</v>
      </c>
      <c r="BI15" s="2">
        <v>0</v>
      </c>
      <c r="BJ15" s="2">
        <v>0</v>
      </c>
      <c r="BK15" s="5">
        <v>0.8</v>
      </c>
      <c r="BL15" s="5">
        <v>0.4</v>
      </c>
      <c r="BM15" s="2">
        <v>0</v>
      </c>
      <c r="BN15" s="5">
        <v>0.2</v>
      </c>
      <c r="BO15" s="5">
        <v>26072</v>
      </c>
      <c r="BP15" s="5">
        <v>2649</v>
      </c>
      <c r="BQ15" s="5">
        <v>172</v>
      </c>
      <c r="BR15" s="5">
        <v>17</v>
      </c>
      <c r="BS15" s="5">
        <v>0.18</v>
      </c>
      <c r="BT15" s="5">
        <v>0.02</v>
      </c>
      <c r="BU15" s="5">
        <v>33921</v>
      </c>
      <c r="BV15" s="5">
        <v>223</v>
      </c>
      <c r="BW15" s="5">
        <v>0.24</v>
      </c>
      <c r="BX15" s="5">
        <v>79443</v>
      </c>
      <c r="BY15" s="5">
        <v>3956</v>
      </c>
      <c r="BZ15" s="5">
        <v>523</v>
      </c>
      <c r="CA15" s="5">
        <v>26</v>
      </c>
      <c r="CB15" s="5">
        <v>2.1800000000000002</v>
      </c>
      <c r="CC15" s="5">
        <v>0.11</v>
      </c>
      <c r="CD15" s="5">
        <v>2</v>
      </c>
      <c r="CE15" s="5">
        <v>5</v>
      </c>
      <c r="CF15" s="5">
        <v>2</v>
      </c>
      <c r="CG15" s="5">
        <v>1</v>
      </c>
      <c r="CH15" s="5">
        <v>53</v>
      </c>
      <c r="CI15" s="5">
        <v>42</v>
      </c>
      <c r="CJ15" s="5">
        <v>88</v>
      </c>
      <c r="CK15" s="2">
        <v>0</v>
      </c>
      <c r="CL15" s="5">
        <v>1</v>
      </c>
      <c r="CM15" s="2">
        <v>0</v>
      </c>
      <c r="CN15" s="2">
        <v>0</v>
      </c>
      <c r="CO15" s="2">
        <v>0</v>
      </c>
      <c r="CP15" s="2">
        <v>0</v>
      </c>
      <c r="CQ15" s="5">
        <v>1</v>
      </c>
      <c r="CR15" s="5">
        <v>5</v>
      </c>
      <c r="CS15" s="5">
        <v>0.38790000000000002</v>
      </c>
      <c r="CT15" s="5">
        <v>1.119E-2</v>
      </c>
      <c r="CU15" s="2" t="s">
        <v>172</v>
      </c>
    </row>
    <row r="16" spans="1:99" s="2" customFormat="1" x14ac:dyDescent="0.25">
      <c r="A16" s="2" t="s">
        <v>260</v>
      </c>
      <c r="B16" s="2" t="s">
        <v>261</v>
      </c>
      <c r="C16" s="2" t="s">
        <v>262</v>
      </c>
      <c r="D16" s="2">
        <v>1942</v>
      </c>
      <c r="E16" s="2">
        <f t="shared" si="0"/>
        <v>73</v>
      </c>
      <c r="F16" s="2">
        <v>56.8</v>
      </c>
      <c r="G16" s="2">
        <v>68</v>
      </c>
      <c r="H16" s="2">
        <v>1300000</v>
      </c>
      <c r="I16" s="2">
        <v>1450000</v>
      </c>
      <c r="J16" s="2">
        <v>1260000</v>
      </c>
      <c r="K16" s="2">
        <v>1450000</v>
      </c>
      <c r="L16" s="2">
        <f t="shared" si="1"/>
        <v>63161855000</v>
      </c>
      <c r="M16" s="2">
        <v>110600</v>
      </c>
      <c r="N16" s="2">
        <f t="shared" si="2"/>
        <v>4817736000</v>
      </c>
      <c r="O16" s="2">
        <f t="shared" si="3"/>
        <v>172.8125</v>
      </c>
      <c r="P16" s="2">
        <f t="shared" si="4"/>
        <v>447582716</v>
      </c>
      <c r="Q16" s="2">
        <f t="shared" si="5"/>
        <v>447.582716</v>
      </c>
      <c r="R16" s="2">
        <v>14700</v>
      </c>
      <c r="S16" s="2">
        <f t="shared" si="6"/>
        <v>38072.852999999996</v>
      </c>
      <c r="T16" s="2">
        <f t="shared" si="7"/>
        <v>9408000</v>
      </c>
      <c r="U16" s="2">
        <f t="shared" si="8"/>
        <v>409836000000</v>
      </c>
      <c r="V16" s="2">
        <v>3214167.8166</v>
      </c>
      <c r="W16" s="2">
        <f t="shared" si="9"/>
        <v>979.67835049967994</v>
      </c>
      <c r="X16" s="2">
        <f t="shared" si="10"/>
        <v>608.74409945714046</v>
      </c>
      <c r="Y16" s="2">
        <f t="shared" si="11"/>
        <v>13.062964552327164</v>
      </c>
      <c r="Z16" s="2">
        <f t="shared" si="12"/>
        <v>13.110277316980424</v>
      </c>
      <c r="AA16" s="2">
        <f t="shared" si="13"/>
        <v>0.63034868858560444</v>
      </c>
      <c r="AB16" s="2">
        <f t="shared" si="14"/>
        <v>0.6924442244884027</v>
      </c>
      <c r="AC16" s="2">
        <v>56.8</v>
      </c>
      <c r="AD16" s="2">
        <f t="shared" si="15"/>
        <v>0.23081474149613423</v>
      </c>
      <c r="AE16" s="2">
        <v>6934.5</v>
      </c>
      <c r="AF16" s="2">
        <f t="shared" si="16"/>
        <v>85.063291139240505</v>
      </c>
      <c r="AG16" s="2">
        <f t="shared" si="17"/>
        <v>1.6739243529307734E-2</v>
      </c>
      <c r="AH16" s="2">
        <f t="shared" si="18"/>
        <v>0.28798551883920109</v>
      </c>
      <c r="AI16" s="2">
        <f t="shared" si="19"/>
        <v>54885474000</v>
      </c>
      <c r="AJ16" s="2">
        <f t="shared" si="20"/>
        <v>1554184800</v>
      </c>
      <c r="AK16" s="2">
        <f t="shared" si="21"/>
        <v>1554.1848</v>
      </c>
      <c r="AL16" s="2" t="s">
        <v>263</v>
      </c>
      <c r="AM16" s="2" t="s">
        <v>264</v>
      </c>
      <c r="AN16" s="2" t="s">
        <v>265</v>
      </c>
      <c r="AO16" s="2" t="s">
        <v>266</v>
      </c>
      <c r="AP16" s="2" t="s">
        <v>267</v>
      </c>
      <c r="AQ16" s="2" t="s">
        <v>268</v>
      </c>
      <c r="AR16" s="2" t="s">
        <v>269</v>
      </c>
      <c r="AS16" s="2">
        <v>4</v>
      </c>
      <c r="AT16" s="2" t="s">
        <v>270</v>
      </c>
      <c r="AU16" s="2" t="s">
        <v>271</v>
      </c>
      <c r="AV16" s="2">
        <v>9</v>
      </c>
      <c r="AW16" s="5">
        <v>46</v>
      </c>
      <c r="AX16" s="5">
        <v>52</v>
      </c>
      <c r="AY16" s="5">
        <v>2</v>
      </c>
      <c r="AZ16" s="5">
        <v>2.5</v>
      </c>
      <c r="BA16" s="5">
        <v>3.6</v>
      </c>
      <c r="BB16" s="5">
        <v>0.7</v>
      </c>
      <c r="BC16" s="5">
        <v>4.7</v>
      </c>
      <c r="BD16" s="5">
        <v>1.1000000000000001</v>
      </c>
      <c r="BE16" s="5">
        <v>2</v>
      </c>
      <c r="BF16" s="5">
        <v>28.1</v>
      </c>
      <c r="BG16" s="5">
        <v>23.1</v>
      </c>
      <c r="BH16" s="5">
        <v>15.6</v>
      </c>
      <c r="BI16" s="2">
        <v>0</v>
      </c>
      <c r="BJ16" s="2">
        <v>0</v>
      </c>
      <c r="BK16" s="5">
        <v>7.2</v>
      </c>
      <c r="BL16" s="5">
        <v>9.5</v>
      </c>
      <c r="BM16" s="2">
        <v>0</v>
      </c>
      <c r="BN16" s="5">
        <v>1.9</v>
      </c>
      <c r="BO16" s="5">
        <v>659501</v>
      </c>
      <c r="BP16" s="5">
        <v>202163</v>
      </c>
      <c r="BQ16" s="5">
        <v>45</v>
      </c>
      <c r="BR16" s="5">
        <v>14</v>
      </c>
      <c r="BS16" s="5">
        <v>0.1</v>
      </c>
      <c r="BT16" s="5">
        <v>0.03</v>
      </c>
      <c r="BU16" s="5">
        <v>1005030</v>
      </c>
      <c r="BV16" s="5">
        <v>69</v>
      </c>
      <c r="BW16" s="5">
        <v>0.15</v>
      </c>
      <c r="BX16" s="5">
        <v>6422495</v>
      </c>
      <c r="BY16" s="5">
        <v>419807</v>
      </c>
      <c r="BZ16" s="5">
        <v>443</v>
      </c>
      <c r="CA16" s="5">
        <v>29</v>
      </c>
      <c r="CB16" s="5">
        <v>1.06</v>
      </c>
      <c r="CC16" s="5">
        <v>7.0000000000000007E-2</v>
      </c>
      <c r="CD16" s="5">
        <v>38</v>
      </c>
      <c r="CE16" s="5">
        <v>39</v>
      </c>
      <c r="CF16" s="5">
        <v>16</v>
      </c>
      <c r="CG16" s="5">
        <v>9</v>
      </c>
      <c r="CH16" s="5">
        <v>23</v>
      </c>
      <c r="CI16" s="5">
        <v>13</v>
      </c>
      <c r="CJ16" s="5">
        <v>19</v>
      </c>
      <c r="CK16" s="5">
        <v>1</v>
      </c>
      <c r="CL16" s="5">
        <v>3</v>
      </c>
      <c r="CM16" s="2">
        <v>0</v>
      </c>
      <c r="CN16" s="2">
        <v>0</v>
      </c>
      <c r="CO16" s="2">
        <v>0</v>
      </c>
      <c r="CP16" s="2">
        <v>0</v>
      </c>
      <c r="CQ16" s="5">
        <v>9</v>
      </c>
      <c r="CR16" s="5">
        <v>30</v>
      </c>
      <c r="CS16" s="5">
        <v>0.90129999999999999</v>
      </c>
      <c r="CT16" s="5">
        <v>0.53639000000000003</v>
      </c>
      <c r="CU16" s="2" t="s">
        <v>172</v>
      </c>
    </row>
    <row r="17" spans="1:99" s="2" customFormat="1" x14ac:dyDescent="0.25">
      <c r="A17" s="2" t="s">
        <v>272</v>
      </c>
      <c r="B17" s="2" t="s">
        <v>272</v>
      </c>
      <c r="C17" s="2" t="s">
        <v>273</v>
      </c>
      <c r="D17" s="2">
        <v>1926</v>
      </c>
      <c r="E17" s="2">
        <f t="shared" si="0"/>
        <v>89</v>
      </c>
      <c r="F17" s="2">
        <v>0</v>
      </c>
      <c r="G17" s="2">
        <v>74</v>
      </c>
      <c r="H17" s="2">
        <v>36836</v>
      </c>
      <c r="I17" s="2">
        <v>6242</v>
      </c>
      <c r="J17" s="2">
        <v>4647</v>
      </c>
      <c r="K17" s="2">
        <v>6242</v>
      </c>
      <c r="L17" s="2">
        <f t="shared" si="1"/>
        <v>271900895.80000001</v>
      </c>
      <c r="M17" s="2">
        <v>268.70256447000003</v>
      </c>
      <c r="N17" s="2">
        <f t="shared" si="2"/>
        <v>11704683.708313201</v>
      </c>
      <c r="O17" s="2">
        <f t="shared" si="3"/>
        <v>0.41984775698437504</v>
      </c>
      <c r="P17" s="2">
        <f t="shared" si="4"/>
        <v>1087401.6600510643</v>
      </c>
      <c r="Q17" s="2">
        <f t="shared" si="5"/>
        <v>1.0874016600510643</v>
      </c>
      <c r="R17" s="2">
        <v>93</v>
      </c>
      <c r="S17" s="2">
        <f t="shared" si="6"/>
        <v>240.86906999999999</v>
      </c>
      <c r="T17" s="2">
        <f t="shared" si="7"/>
        <v>59520</v>
      </c>
      <c r="U17" s="2">
        <f t="shared" si="8"/>
        <v>2592840000</v>
      </c>
      <c r="V17" s="2">
        <v>70334.836001000003</v>
      </c>
      <c r="W17" s="2">
        <f t="shared" si="9"/>
        <v>21.438058013104801</v>
      </c>
      <c r="X17" s="2">
        <f t="shared" si="10"/>
        <v>13.320995929573396</v>
      </c>
      <c r="Y17" s="2">
        <f t="shared" si="11"/>
        <v>5.7994303516604067</v>
      </c>
      <c r="Z17" s="2">
        <f t="shared" si="12"/>
        <v>23.230093403282961</v>
      </c>
      <c r="AA17" s="2">
        <f t="shared" si="13"/>
        <v>3.7400779797876389</v>
      </c>
      <c r="AB17" s="2" t="e">
        <f t="shared" si="14"/>
        <v>#DIV/0!</v>
      </c>
      <c r="AC17" s="2">
        <v>0</v>
      </c>
      <c r="AD17" s="2" t="e">
        <f t="shared" si="15"/>
        <v>#DIV/0!</v>
      </c>
      <c r="AE17" s="2">
        <v>123.98399999999999</v>
      </c>
      <c r="AF17" s="2">
        <f t="shared" si="16"/>
        <v>221.50886470845447</v>
      </c>
      <c r="AG17" s="2">
        <f t="shared" si="17"/>
        <v>0.6017506433675176</v>
      </c>
      <c r="AH17" s="2">
        <f t="shared" si="18"/>
        <v>0.18970780848971611</v>
      </c>
      <c r="AI17" s="2">
        <f t="shared" si="19"/>
        <v>202422855.30000001</v>
      </c>
      <c r="AJ17" s="2">
        <f t="shared" si="20"/>
        <v>5731981.5600000005</v>
      </c>
      <c r="AK17" s="2">
        <f t="shared" si="21"/>
        <v>5.7319815600000004</v>
      </c>
      <c r="AL17" s="2" t="s">
        <v>274</v>
      </c>
      <c r="AM17" s="2" t="s">
        <v>133</v>
      </c>
      <c r="AN17" s="2" t="s">
        <v>275</v>
      </c>
      <c r="AO17" s="2" t="s">
        <v>276</v>
      </c>
      <c r="AP17" s="2" t="s">
        <v>277</v>
      </c>
      <c r="AQ17" s="2" t="s">
        <v>278</v>
      </c>
      <c r="AR17" s="2" t="s">
        <v>279</v>
      </c>
      <c r="AS17" s="2">
        <v>2</v>
      </c>
      <c r="AT17" s="2" t="s">
        <v>280</v>
      </c>
      <c r="AU17" s="2" t="s">
        <v>281</v>
      </c>
      <c r="AV17" s="2">
        <v>9</v>
      </c>
      <c r="AW17" s="5">
        <v>65</v>
      </c>
      <c r="AX17" s="5">
        <v>34</v>
      </c>
      <c r="AY17" s="5">
        <v>1</v>
      </c>
      <c r="AZ17" s="5">
        <v>1.7</v>
      </c>
      <c r="BA17" s="5">
        <v>0.6</v>
      </c>
      <c r="BB17" s="5">
        <v>0.5</v>
      </c>
      <c r="BC17" s="5">
        <v>1.9</v>
      </c>
      <c r="BD17" s="5">
        <v>0.1</v>
      </c>
      <c r="BE17" s="5">
        <v>0.8</v>
      </c>
      <c r="BF17" s="5">
        <v>30.6</v>
      </c>
      <c r="BG17" s="5">
        <v>19.399999999999999</v>
      </c>
      <c r="BH17" s="5">
        <v>12.9</v>
      </c>
      <c r="BI17" s="2">
        <v>0</v>
      </c>
      <c r="BJ17" s="2">
        <v>0</v>
      </c>
      <c r="BK17" s="5">
        <v>13.2</v>
      </c>
      <c r="BL17" s="5">
        <v>18.2</v>
      </c>
      <c r="BM17" s="2">
        <v>0</v>
      </c>
      <c r="BN17" s="5">
        <v>0.3</v>
      </c>
      <c r="BO17" s="5">
        <v>21720</v>
      </c>
      <c r="BP17" s="5">
        <v>5723</v>
      </c>
      <c r="BQ17" s="5">
        <v>93</v>
      </c>
      <c r="BR17" s="5">
        <v>25</v>
      </c>
      <c r="BS17" s="5">
        <v>0.16</v>
      </c>
      <c r="BT17" s="5">
        <v>0.04</v>
      </c>
      <c r="BU17" s="5">
        <v>31579</v>
      </c>
      <c r="BV17" s="5">
        <v>136</v>
      </c>
      <c r="BW17" s="5">
        <v>0.23</v>
      </c>
      <c r="BX17" s="5">
        <v>90201</v>
      </c>
      <c r="BY17" s="5">
        <v>2457</v>
      </c>
      <c r="BZ17" s="5">
        <v>387</v>
      </c>
      <c r="CA17" s="5">
        <v>11</v>
      </c>
      <c r="CB17" s="5">
        <v>0.88</v>
      </c>
      <c r="CC17" s="5">
        <v>0.02</v>
      </c>
      <c r="CD17" s="5">
        <v>20</v>
      </c>
      <c r="CE17" s="5">
        <v>31</v>
      </c>
      <c r="CF17" s="5">
        <v>23</v>
      </c>
      <c r="CG17" s="5">
        <v>16</v>
      </c>
      <c r="CH17" s="5">
        <v>32</v>
      </c>
      <c r="CI17" s="5">
        <v>17</v>
      </c>
      <c r="CJ17" s="5">
        <v>26</v>
      </c>
      <c r="CK17" s="2">
        <v>0</v>
      </c>
      <c r="CL17" s="5">
        <v>1</v>
      </c>
      <c r="CM17" s="2">
        <v>0</v>
      </c>
      <c r="CN17" s="2">
        <v>0</v>
      </c>
      <c r="CO17" s="2">
        <v>0</v>
      </c>
      <c r="CP17" s="2">
        <v>0</v>
      </c>
      <c r="CQ17" s="5">
        <v>8</v>
      </c>
      <c r="CR17" s="5">
        <v>27</v>
      </c>
      <c r="CS17" s="5">
        <v>0.75371999999999995</v>
      </c>
      <c r="CT17" s="5">
        <v>0.39711000000000002</v>
      </c>
      <c r="CU17" s="2" t="s">
        <v>138</v>
      </c>
    </row>
    <row r="18" spans="1:99" s="2" customFormat="1" x14ac:dyDescent="0.25">
      <c r="A18" s="2" t="s">
        <v>282</v>
      </c>
      <c r="B18" s="2" t="s">
        <v>283</v>
      </c>
      <c r="C18" s="2" t="s">
        <v>284</v>
      </c>
      <c r="D18" s="2">
        <v>1956</v>
      </c>
      <c r="E18" s="2">
        <f t="shared" si="0"/>
        <v>59</v>
      </c>
      <c r="F18" s="2">
        <v>0</v>
      </c>
      <c r="G18" s="2">
        <v>55</v>
      </c>
      <c r="H18" s="2">
        <v>24000</v>
      </c>
      <c r="I18" s="2">
        <v>32000</v>
      </c>
      <c r="J18" s="2">
        <v>22400</v>
      </c>
      <c r="K18" s="2">
        <v>32000</v>
      </c>
      <c r="L18" s="2">
        <f t="shared" si="1"/>
        <v>1393916800</v>
      </c>
      <c r="M18" s="2">
        <v>1463.2136929999999</v>
      </c>
      <c r="N18" s="2">
        <f t="shared" si="2"/>
        <v>63737588.467079997</v>
      </c>
      <c r="O18" s="2">
        <f t="shared" si="3"/>
        <v>2.2862713953124998</v>
      </c>
      <c r="P18" s="2">
        <f t="shared" si="4"/>
        <v>5921420.9656539802</v>
      </c>
      <c r="Q18" s="2">
        <f t="shared" si="5"/>
        <v>5.9214209656539802</v>
      </c>
      <c r="R18" s="2">
        <v>85</v>
      </c>
      <c r="S18" s="2">
        <f t="shared" si="6"/>
        <v>220.14914999999999</v>
      </c>
      <c r="T18" s="2">
        <f t="shared" si="7"/>
        <v>54400</v>
      </c>
      <c r="U18" s="2">
        <f t="shared" si="8"/>
        <v>2369800000</v>
      </c>
      <c r="V18" s="2">
        <v>154590.25172999999</v>
      </c>
      <c r="W18" s="2">
        <f t="shared" si="9"/>
        <v>47.119108727303995</v>
      </c>
      <c r="X18" s="2">
        <f t="shared" si="10"/>
        <v>29.278466136151618</v>
      </c>
      <c r="Y18" s="2">
        <f t="shared" si="11"/>
        <v>5.4623432780459673</v>
      </c>
      <c r="Z18" s="2">
        <f t="shared" si="12"/>
        <v>21.869619380406085</v>
      </c>
      <c r="AA18" s="2">
        <f t="shared" si="13"/>
        <v>1.7053633943086111</v>
      </c>
      <c r="AB18" s="2" t="e">
        <f t="shared" si="14"/>
        <v>#DIV/0!</v>
      </c>
      <c r="AC18" s="2">
        <v>0</v>
      </c>
      <c r="AD18" s="2" t="e">
        <f t="shared" si="15"/>
        <v>#DIV/0!</v>
      </c>
      <c r="AE18" s="2">
        <v>76.093299999999999</v>
      </c>
      <c r="AF18" s="2">
        <f t="shared" si="16"/>
        <v>37.178438296640522</v>
      </c>
      <c r="AG18" s="2">
        <f t="shared" si="17"/>
        <v>0.24276655709004863</v>
      </c>
      <c r="AH18" s="2">
        <f t="shared" si="18"/>
        <v>0.21431166314201269</v>
      </c>
      <c r="AI18" s="2">
        <f t="shared" si="19"/>
        <v>975741760</v>
      </c>
      <c r="AJ18" s="2">
        <f t="shared" si="20"/>
        <v>27629952</v>
      </c>
      <c r="AK18" s="2">
        <f t="shared" si="21"/>
        <v>27.629951999999999</v>
      </c>
      <c r="AL18" s="2" t="s">
        <v>285</v>
      </c>
      <c r="AM18" s="2" t="s">
        <v>286</v>
      </c>
      <c r="AN18" s="2" t="s">
        <v>133</v>
      </c>
      <c r="AO18" s="2" t="s">
        <v>287</v>
      </c>
      <c r="AP18" s="2" t="s">
        <v>288</v>
      </c>
      <c r="AQ18" s="2" t="s">
        <v>278</v>
      </c>
      <c r="AR18" s="2" t="s">
        <v>289</v>
      </c>
      <c r="AS18" s="2">
        <v>2</v>
      </c>
      <c r="AT18" s="2" t="s">
        <v>290</v>
      </c>
      <c r="AU18" s="2" t="s">
        <v>291</v>
      </c>
      <c r="AV18" s="2">
        <v>9</v>
      </c>
      <c r="AW18" s="5">
        <v>78</v>
      </c>
      <c r="AX18" s="5">
        <v>21</v>
      </c>
      <c r="AY18" s="5">
        <v>1</v>
      </c>
      <c r="AZ18" s="5">
        <v>0.2</v>
      </c>
      <c r="BA18" s="5">
        <v>0.3</v>
      </c>
      <c r="BB18" s="5">
        <v>0.2</v>
      </c>
      <c r="BC18" s="5">
        <v>1.3</v>
      </c>
      <c r="BD18" s="5">
        <v>0.1</v>
      </c>
      <c r="BE18" s="5">
        <v>0.5</v>
      </c>
      <c r="BF18" s="5">
        <v>37.4</v>
      </c>
      <c r="BG18" s="5">
        <v>18.7</v>
      </c>
      <c r="BH18" s="5">
        <v>15.7</v>
      </c>
      <c r="BI18" s="2">
        <v>0</v>
      </c>
      <c r="BJ18" s="2">
        <v>0</v>
      </c>
      <c r="BK18" s="5">
        <v>11.1</v>
      </c>
      <c r="BL18" s="5">
        <v>14.1</v>
      </c>
      <c r="BM18" s="2">
        <v>0</v>
      </c>
      <c r="BN18" s="5">
        <v>0.5</v>
      </c>
      <c r="BO18" s="5">
        <v>15536</v>
      </c>
      <c r="BP18" s="5">
        <v>3628</v>
      </c>
      <c r="BQ18" s="5">
        <v>121</v>
      </c>
      <c r="BR18" s="5">
        <v>28</v>
      </c>
      <c r="BS18" s="5">
        <v>0.2</v>
      </c>
      <c r="BT18" s="5">
        <v>0.05</v>
      </c>
      <c r="BU18" s="5">
        <v>22309</v>
      </c>
      <c r="BV18" s="5">
        <v>174</v>
      </c>
      <c r="BW18" s="5">
        <v>0.28000000000000003</v>
      </c>
      <c r="BX18" s="5">
        <v>68793</v>
      </c>
      <c r="BY18" s="5">
        <v>5028</v>
      </c>
      <c r="BZ18" s="5">
        <v>537</v>
      </c>
      <c r="CA18" s="5">
        <v>39</v>
      </c>
      <c r="CB18" s="5">
        <v>1.02</v>
      </c>
      <c r="CC18" s="5">
        <v>0.08</v>
      </c>
      <c r="CD18" s="5">
        <v>16</v>
      </c>
      <c r="CE18" s="5">
        <v>25</v>
      </c>
      <c r="CF18" s="5">
        <v>21</v>
      </c>
      <c r="CG18" s="5">
        <v>14</v>
      </c>
      <c r="CH18" s="5">
        <v>34</v>
      </c>
      <c r="CI18" s="5">
        <v>20</v>
      </c>
      <c r="CJ18" s="5">
        <v>34</v>
      </c>
      <c r="CK18" s="2">
        <v>0</v>
      </c>
      <c r="CL18" s="5">
        <v>1</v>
      </c>
      <c r="CM18" s="2">
        <v>0</v>
      </c>
      <c r="CN18" s="2">
        <v>0</v>
      </c>
      <c r="CO18" s="2">
        <v>0</v>
      </c>
      <c r="CP18" s="2">
        <v>0</v>
      </c>
      <c r="CQ18" s="5">
        <v>8</v>
      </c>
      <c r="CR18" s="5">
        <v>26</v>
      </c>
      <c r="CS18" s="5">
        <v>0.54171000000000002</v>
      </c>
      <c r="CT18" s="5">
        <v>9.4979999999999995E-2</v>
      </c>
      <c r="CU18" s="2" t="s">
        <v>138</v>
      </c>
    </row>
    <row r="19" spans="1:99" s="2" customFormat="1" x14ac:dyDescent="0.25">
      <c r="A19" s="2" t="s">
        <v>292</v>
      </c>
      <c r="B19" s="2" t="s">
        <v>202</v>
      </c>
      <c r="C19" s="2" t="s">
        <v>293</v>
      </c>
      <c r="D19" s="2">
        <v>1905</v>
      </c>
      <c r="E19" s="2">
        <f t="shared" si="0"/>
        <v>110</v>
      </c>
      <c r="F19" s="2">
        <v>25</v>
      </c>
      <c r="G19" s="2">
        <v>32</v>
      </c>
      <c r="H19" s="2">
        <v>4000</v>
      </c>
      <c r="I19" s="2">
        <v>1492</v>
      </c>
      <c r="J19" s="2">
        <v>1350</v>
      </c>
      <c r="K19" s="2">
        <v>1492</v>
      </c>
      <c r="L19" s="2">
        <f t="shared" si="1"/>
        <v>64991370.800000004</v>
      </c>
      <c r="M19" s="2">
        <v>600</v>
      </c>
      <c r="N19" s="2">
        <f t="shared" si="2"/>
        <v>26136000</v>
      </c>
      <c r="O19" s="2">
        <f t="shared" si="3"/>
        <v>0.9375</v>
      </c>
      <c r="P19" s="2">
        <f t="shared" si="4"/>
        <v>2428116</v>
      </c>
      <c r="Q19" s="2">
        <f t="shared" si="5"/>
        <v>2.4281160000000002</v>
      </c>
      <c r="R19" s="2">
        <v>2730</v>
      </c>
      <c r="S19" s="2">
        <f t="shared" si="6"/>
        <v>7070.6726999999992</v>
      </c>
      <c r="T19" s="2">
        <f t="shared" si="7"/>
        <v>1747200</v>
      </c>
      <c r="U19" s="2">
        <f t="shared" si="8"/>
        <v>76112400000</v>
      </c>
      <c r="W19" s="2">
        <f t="shared" si="9"/>
        <v>0</v>
      </c>
      <c r="X19" s="2">
        <f t="shared" si="10"/>
        <v>0</v>
      </c>
      <c r="Y19" s="2">
        <f t="shared" si="11"/>
        <v>0</v>
      </c>
      <c r="Z19" s="2">
        <f t="shared" si="12"/>
        <v>2.4866609580655039</v>
      </c>
      <c r="AA19" s="2">
        <f t="shared" si="13"/>
        <v>0</v>
      </c>
      <c r="AB19" s="2">
        <f t="shared" si="14"/>
        <v>0.29839931496786049</v>
      </c>
      <c r="AC19" s="2">
        <v>25</v>
      </c>
      <c r="AD19" s="2">
        <f t="shared" si="15"/>
        <v>9.9466438322620157E-2</v>
      </c>
      <c r="AE19" s="2" t="s">
        <v>133</v>
      </c>
      <c r="AF19" s="2">
        <f t="shared" si="16"/>
        <v>2912</v>
      </c>
      <c r="AG19" s="2">
        <f t="shared" si="17"/>
        <v>4.3106470363288477E-2</v>
      </c>
      <c r="AH19" s="2">
        <f t="shared" si="18"/>
        <v>1.4581545257681068</v>
      </c>
      <c r="AI19" s="2">
        <f t="shared" si="19"/>
        <v>58805865</v>
      </c>
      <c r="AJ19" s="2">
        <f t="shared" si="20"/>
        <v>1665198</v>
      </c>
      <c r="AK19" s="2">
        <f t="shared" si="21"/>
        <v>1.665198</v>
      </c>
      <c r="AL19" s="2" t="s">
        <v>133</v>
      </c>
      <c r="AM19" s="2" t="s">
        <v>133</v>
      </c>
      <c r="AN19" s="2" t="s">
        <v>133</v>
      </c>
      <c r="AO19" s="2" t="s">
        <v>133</v>
      </c>
      <c r="AP19" s="2" t="s">
        <v>133</v>
      </c>
      <c r="AQ19" s="2" t="s">
        <v>133</v>
      </c>
      <c r="AR19" s="2" t="s">
        <v>133</v>
      </c>
      <c r="AS19" s="2">
        <v>0</v>
      </c>
      <c r="AT19" s="2" t="s">
        <v>133</v>
      </c>
      <c r="AU19" s="2" t="s">
        <v>133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172</v>
      </c>
    </row>
    <row r="20" spans="1:99" s="2" customFormat="1" x14ac:dyDescent="0.25">
      <c r="A20" s="2" t="s">
        <v>294</v>
      </c>
      <c r="B20" s="2" t="s">
        <v>202</v>
      </c>
      <c r="C20" s="2" t="s">
        <v>295</v>
      </c>
      <c r="D20" s="2">
        <v>1921</v>
      </c>
      <c r="E20" s="2">
        <f t="shared" si="0"/>
        <v>94</v>
      </c>
      <c r="F20" s="2">
        <v>16</v>
      </c>
      <c r="G20" s="2">
        <v>16</v>
      </c>
      <c r="H20" s="2">
        <v>84300</v>
      </c>
      <c r="I20" s="2">
        <v>2400</v>
      </c>
      <c r="J20" s="2">
        <v>914</v>
      </c>
      <c r="K20" s="2">
        <v>2400</v>
      </c>
      <c r="L20" s="2">
        <f t="shared" si="1"/>
        <v>104543760</v>
      </c>
      <c r="M20" s="2">
        <v>300</v>
      </c>
      <c r="N20" s="2">
        <f t="shared" si="2"/>
        <v>13068000</v>
      </c>
      <c r="O20" s="2">
        <f t="shared" si="3"/>
        <v>0.46875</v>
      </c>
      <c r="P20" s="2">
        <f t="shared" si="4"/>
        <v>1214058</v>
      </c>
      <c r="Q20" s="2">
        <f t="shared" si="5"/>
        <v>1.2140580000000001</v>
      </c>
      <c r="R20" s="2">
        <v>2600</v>
      </c>
      <c r="S20" s="2">
        <f t="shared" si="6"/>
        <v>6733.9739999999993</v>
      </c>
      <c r="T20" s="2">
        <f t="shared" si="7"/>
        <v>1664000</v>
      </c>
      <c r="U20" s="2">
        <f t="shared" si="8"/>
        <v>72488000000</v>
      </c>
      <c r="W20" s="2">
        <f t="shared" si="9"/>
        <v>0</v>
      </c>
      <c r="X20" s="2">
        <f t="shared" si="10"/>
        <v>0</v>
      </c>
      <c r="Y20" s="2">
        <f t="shared" si="11"/>
        <v>0</v>
      </c>
      <c r="Z20" s="2">
        <f t="shared" si="12"/>
        <v>7.9999816345270887</v>
      </c>
      <c r="AA20" s="2">
        <f t="shared" si="13"/>
        <v>0</v>
      </c>
      <c r="AB20" s="2">
        <f t="shared" si="14"/>
        <v>1.4999965564738291</v>
      </c>
      <c r="AC20" s="2">
        <v>16</v>
      </c>
      <c r="AD20" s="2">
        <f t="shared" si="15"/>
        <v>0.49999885215794304</v>
      </c>
      <c r="AE20" s="2" t="s">
        <v>133</v>
      </c>
      <c r="AF20" s="2">
        <f t="shared" si="16"/>
        <v>5546.666666666667</v>
      </c>
      <c r="AG20" s="2">
        <f t="shared" si="17"/>
        <v>0.19612360862347378</v>
      </c>
      <c r="AH20" s="2">
        <f t="shared" si="18"/>
        <v>1.0768646661854182</v>
      </c>
      <c r="AI20" s="2">
        <f t="shared" si="19"/>
        <v>39813748.600000001</v>
      </c>
      <c r="AJ20" s="2">
        <f t="shared" si="20"/>
        <v>1127400.72</v>
      </c>
      <c r="AK20" s="2">
        <f t="shared" si="21"/>
        <v>1.12740072</v>
      </c>
      <c r="AL20" s="2" t="s">
        <v>133</v>
      </c>
      <c r="AM20" s="2" t="s">
        <v>133</v>
      </c>
      <c r="AN20" s="2" t="s">
        <v>133</v>
      </c>
      <c r="AO20" s="2" t="s">
        <v>133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172</v>
      </c>
    </row>
    <row r="21" spans="1:99" s="2" customFormat="1" x14ac:dyDescent="0.25">
      <c r="A21" s="2" t="s">
        <v>296</v>
      </c>
      <c r="B21" s="2" t="s">
        <v>202</v>
      </c>
      <c r="C21" s="2" t="s">
        <v>297</v>
      </c>
      <c r="D21" s="2">
        <v>1969</v>
      </c>
      <c r="E21" s="2">
        <f t="shared" si="0"/>
        <v>46</v>
      </c>
      <c r="F21" s="2">
        <v>150</v>
      </c>
      <c r="G21" s="2">
        <v>150</v>
      </c>
      <c r="H21" s="2">
        <v>-98</v>
      </c>
      <c r="I21" s="2">
        <v>955586</v>
      </c>
      <c r="J21" s="2">
        <v>99586</v>
      </c>
      <c r="K21" s="2">
        <v>955586</v>
      </c>
      <c r="L21" s="2">
        <f t="shared" si="1"/>
        <v>41625230601.400002</v>
      </c>
      <c r="M21" s="2">
        <v>18372</v>
      </c>
      <c r="N21" s="2">
        <f t="shared" si="2"/>
        <v>800284320</v>
      </c>
      <c r="O21" s="2">
        <f t="shared" si="3"/>
        <v>28.706250000000001</v>
      </c>
      <c r="P21" s="2">
        <f t="shared" si="4"/>
        <v>74348911.920000002</v>
      </c>
      <c r="Q21" s="2">
        <f t="shared" si="5"/>
        <v>74.348911920000006</v>
      </c>
      <c r="R21" s="2">
        <v>-98</v>
      </c>
      <c r="S21" s="2">
        <f t="shared" si="6"/>
        <v>-253.81901999999997</v>
      </c>
      <c r="T21" s="2">
        <f t="shared" si="7"/>
        <v>-62720</v>
      </c>
      <c r="U21" s="2">
        <f t="shared" si="8"/>
        <v>-2732240000</v>
      </c>
      <c r="V21" s="2">
        <v>1824104.7333</v>
      </c>
      <c r="W21" s="2">
        <f t="shared" si="9"/>
        <v>555.98712270983992</v>
      </c>
      <c r="X21" s="2">
        <f t="shared" si="10"/>
        <v>345.47449185862018</v>
      </c>
      <c r="Y21" s="2">
        <f t="shared" si="11"/>
        <v>18.189565101638468</v>
      </c>
      <c r="Z21" s="2">
        <f t="shared" si="12"/>
        <v>52.013052812780337</v>
      </c>
      <c r="AA21" s="2">
        <f t="shared" si="13"/>
        <v>4.5262061679999617</v>
      </c>
      <c r="AB21" s="2">
        <f t="shared" si="14"/>
        <v>1.0402610562556067</v>
      </c>
      <c r="AC21" s="2">
        <v>150</v>
      </c>
      <c r="AD21" s="2">
        <f t="shared" si="15"/>
        <v>0.34675368541853557</v>
      </c>
      <c r="AE21" s="2">
        <v>40.905299999999997</v>
      </c>
      <c r="AF21" s="2">
        <f t="shared" si="16"/>
        <v>-3.4138907032440668</v>
      </c>
      <c r="AG21" s="2">
        <f t="shared" si="17"/>
        <v>0.16294297419296011</v>
      </c>
      <c r="AH21" s="2">
        <f t="shared" si="18"/>
        <v>0.60526312565698226</v>
      </c>
      <c r="AI21" s="2">
        <f t="shared" si="19"/>
        <v>4337956201.4000006</v>
      </c>
      <c r="AJ21" s="2">
        <f t="shared" si="20"/>
        <v>122837339.28</v>
      </c>
      <c r="AK21" s="2">
        <f t="shared" si="21"/>
        <v>122.83733927999999</v>
      </c>
      <c r="AL21" s="2" t="s">
        <v>253</v>
      </c>
      <c r="AM21" s="2" t="s">
        <v>254</v>
      </c>
      <c r="AN21" s="2" t="s">
        <v>133</v>
      </c>
      <c r="AO21" s="2" t="s">
        <v>255</v>
      </c>
      <c r="AP21" s="2" t="s">
        <v>256</v>
      </c>
      <c r="AQ21" s="2" t="s">
        <v>219</v>
      </c>
      <c r="AR21" s="2" t="s">
        <v>257</v>
      </c>
      <c r="AS21" s="2">
        <v>1</v>
      </c>
      <c r="AT21" s="2" t="s">
        <v>258</v>
      </c>
      <c r="AU21" s="2" t="s">
        <v>259</v>
      </c>
      <c r="AV21" s="2">
        <v>11</v>
      </c>
      <c r="AW21" s="5">
        <v>93</v>
      </c>
      <c r="AX21" s="5">
        <v>7</v>
      </c>
      <c r="AY21" s="2">
        <v>0</v>
      </c>
      <c r="AZ21" s="5">
        <v>3</v>
      </c>
      <c r="BA21" s="5">
        <v>0.2</v>
      </c>
      <c r="BB21" s="2">
        <v>0</v>
      </c>
      <c r="BC21" s="2">
        <v>0</v>
      </c>
      <c r="BD21" s="2">
        <v>0</v>
      </c>
      <c r="BE21" s="2">
        <v>0</v>
      </c>
      <c r="BF21" s="5">
        <v>42</v>
      </c>
      <c r="BG21" s="5">
        <v>25.1</v>
      </c>
      <c r="BH21" s="5">
        <v>28.3</v>
      </c>
      <c r="BI21" s="2">
        <v>0</v>
      </c>
      <c r="BJ21" s="2">
        <v>0</v>
      </c>
      <c r="BK21" s="5">
        <v>0.8</v>
      </c>
      <c r="BL21" s="5">
        <v>0.4</v>
      </c>
      <c r="BM21" s="2">
        <v>0</v>
      </c>
      <c r="BN21" s="5">
        <v>0.2</v>
      </c>
      <c r="BO21" s="5">
        <v>26072</v>
      </c>
      <c r="BP21" s="5">
        <v>2649</v>
      </c>
      <c r="BQ21" s="5">
        <v>172</v>
      </c>
      <c r="BR21" s="5">
        <v>17</v>
      </c>
      <c r="BS21" s="5">
        <v>0.18</v>
      </c>
      <c r="BT21" s="5">
        <v>0.02</v>
      </c>
      <c r="BU21" s="5">
        <v>33921</v>
      </c>
      <c r="BV21" s="5">
        <v>223</v>
      </c>
      <c r="BW21" s="5">
        <v>0.24</v>
      </c>
      <c r="BX21" s="5">
        <v>79443</v>
      </c>
      <c r="BY21" s="5">
        <v>3956</v>
      </c>
      <c r="BZ21" s="5">
        <v>523</v>
      </c>
      <c r="CA21" s="5">
        <v>26</v>
      </c>
      <c r="CB21" s="5">
        <v>2.1800000000000002</v>
      </c>
      <c r="CC21" s="5">
        <v>0.11</v>
      </c>
      <c r="CD21" s="5">
        <v>2</v>
      </c>
      <c r="CE21" s="5">
        <v>5</v>
      </c>
      <c r="CF21" s="5">
        <v>2</v>
      </c>
      <c r="CG21" s="5">
        <v>1</v>
      </c>
      <c r="CH21" s="5">
        <v>53</v>
      </c>
      <c r="CI21" s="5">
        <v>42</v>
      </c>
      <c r="CJ21" s="5">
        <v>88</v>
      </c>
      <c r="CK21" s="2">
        <v>0</v>
      </c>
      <c r="CL21" s="5">
        <v>1</v>
      </c>
      <c r="CM21" s="2">
        <v>0</v>
      </c>
      <c r="CN21" s="2">
        <v>0</v>
      </c>
      <c r="CO21" s="2">
        <v>0</v>
      </c>
      <c r="CP21" s="2">
        <v>0</v>
      </c>
      <c r="CQ21" s="5">
        <v>1</v>
      </c>
      <c r="CR21" s="5">
        <v>5</v>
      </c>
      <c r="CS21" s="5">
        <v>0.38790000000000002</v>
      </c>
      <c r="CT21" s="5">
        <v>1.119E-2</v>
      </c>
      <c r="CU21" s="2" t="s">
        <v>172</v>
      </c>
    </row>
    <row r="22" spans="1:99" s="2" customFormat="1" x14ac:dyDescent="0.25">
      <c r="A22" s="2" t="s">
        <v>298</v>
      </c>
      <c r="B22" s="2" t="s">
        <v>299</v>
      </c>
      <c r="C22" s="2" t="s">
        <v>300</v>
      </c>
      <c r="D22" s="2">
        <v>1914</v>
      </c>
      <c r="E22" s="2">
        <f t="shared" si="0"/>
        <v>101</v>
      </c>
      <c r="F22" s="2">
        <v>45</v>
      </c>
      <c r="G22" s="2">
        <v>55</v>
      </c>
      <c r="H22" s="2">
        <v>163080</v>
      </c>
      <c r="I22" s="2">
        <v>32000</v>
      </c>
      <c r="J22" s="2">
        <v>20000</v>
      </c>
      <c r="K22" s="2">
        <v>32000</v>
      </c>
      <c r="L22" s="2">
        <f t="shared" si="1"/>
        <v>1393916800</v>
      </c>
      <c r="M22" s="2">
        <v>4400</v>
      </c>
      <c r="N22" s="2">
        <f t="shared" si="2"/>
        <v>191664000</v>
      </c>
      <c r="O22" s="2">
        <f t="shared" si="3"/>
        <v>6.875</v>
      </c>
      <c r="P22" s="2">
        <f t="shared" si="4"/>
        <v>17806184</v>
      </c>
      <c r="Q22" s="2">
        <f t="shared" si="5"/>
        <v>17.806184000000002</v>
      </c>
      <c r="R22" s="2">
        <v>4750</v>
      </c>
      <c r="S22" s="2">
        <f t="shared" si="6"/>
        <v>12302.452499999999</v>
      </c>
      <c r="T22" s="2">
        <f t="shared" si="7"/>
        <v>3040000</v>
      </c>
      <c r="U22" s="2">
        <f t="shared" si="8"/>
        <v>132430000000</v>
      </c>
      <c r="V22" s="2">
        <v>278106.80926000001</v>
      </c>
      <c r="W22" s="2">
        <f t="shared" si="9"/>
        <v>84.766955462447996</v>
      </c>
      <c r="X22" s="2">
        <f t="shared" si="10"/>
        <v>52.671761032988442</v>
      </c>
      <c r="Y22" s="2">
        <f t="shared" si="11"/>
        <v>5.6667760246998062</v>
      </c>
      <c r="Z22" s="2">
        <f t="shared" si="12"/>
        <v>7.2727105768428082</v>
      </c>
      <c r="AA22" s="2">
        <f t="shared" si="13"/>
        <v>3.4360895783655998</v>
      </c>
      <c r="AB22" s="2">
        <f t="shared" si="14"/>
        <v>0.48484737178952053</v>
      </c>
      <c r="AC22" s="2">
        <v>45</v>
      </c>
      <c r="AD22" s="2">
        <f t="shared" si="15"/>
        <v>0.16161579059650685</v>
      </c>
      <c r="AE22" s="2">
        <v>6400.67</v>
      </c>
      <c r="AF22" s="2">
        <f t="shared" si="16"/>
        <v>690.90909090909088</v>
      </c>
      <c r="AG22" s="2">
        <f t="shared" si="17"/>
        <v>4.6555551909200452E-2</v>
      </c>
      <c r="AH22" s="2">
        <f t="shared" si="18"/>
        <v>0.72178649025521291</v>
      </c>
      <c r="AI22" s="2">
        <f t="shared" si="19"/>
        <v>871198000</v>
      </c>
      <c r="AJ22" s="2">
        <f t="shared" si="20"/>
        <v>24669600</v>
      </c>
      <c r="AK22" s="2">
        <f t="shared" si="21"/>
        <v>24.669599999999999</v>
      </c>
      <c r="AL22" s="2" t="s">
        <v>301</v>
      </c>
      <c r="AM22" s="2" t="s">
        <v>133</v>
      </c>
      <c r="AN22" s="2" t="s">
        <v>302</v>
      </c>
      <c r="AO22" s="2" t="s">
        <v>303</v>
      </c>
      <c r="AP22" s="2" t="s">
        <v>304</v>
      </c>
      <c r="AQ22" s="2" t="s">
        <v>305</v>
      </c>
      <c r="AR22" s="2" t="s">
        <v>306</v>
      </c>
      <c r="AS22" s="2">
        <v>4</v>
      </c>
      <c r="AT22" s="2" t="s">
        <v>307</v>
      </c>
      <c r="AU22" s="2" t="s">
        <v>308</v>
      </c>
      <c r="AV22" s="2">
        <v>9</v>
      </c>
      <c r="AW22" s="5">
        <v>54</v>
      </c>
      <c r="AX22" s="5">
        <v>45</v>
      </c>
      <c r="AY22" s="5">
        <v>2</v>
      </c>
      <c r="AZ22" s="5">
        <v>0.9</v>
      </c>
      <c r="BA22" s="5">
        <v>0.7</v>
      </c>
      <c r="BB22" s="5">
        <v>0.6</v>
      </c>
      <c r="BC22" s="5">
        <v>2.9</v>
      </c>
      <c r="BD22" s="5">
        <v>0.5</v>
      </c>
      <c r="BE22" s="5">
        <v>1.3</v>
      </c>
      <c r="BF22" s="5">
        <v>32.1</v>
      </c>
      <c r="BG22" s="5">
        <v>25</v>
      </c>
      <c r="BH22" s="5">
        <v>14</v>
      </c>
      <c r="BI22" s="2">
        <v>0</v>
      </c>
      <c r="BJ22" s="2">
        <v>0</v>
      </c>
      <c r="BK22" s="5">
        <v>9.8000000000000007</v>
      </c>
      <c r="BL22" s="5">
        <v>10.199999999999999</v>
      </c>
      <c r="BM22" s="2">
        <v>0</v>
      </c>
      <c r="BN22" s="5">
        <v>2.2000000000000002</v>
      </c>
      <c r="BO22" s="5">
        <v>677927</v>
      </c>
      <c r="BP22" s="5">
        <v>200856</v>
      </c>
      <c r="BQ22" s="5">
        <v>55</v>
      </c>
      <c r="BR22" s="5">
        <v>16</v>
      </c>
      <c r="BS22" s="5">
        <v>0.11</v>
      </c>
      <c r="BT22" s="5">
        <v>0.03</v>
      </c>
      <c r="BU22" s="5">
        <v>1022329</v>
      </c>
      <c r="BV22" s="5">
        <v>83</v>
      </c>
      <c r="BW22" s="5">
        <v>0.17</v>
      </c>
      <c r="BX22" s="5">
        <v>5413357</v>
      </c>
      <c r="BY22" s="5">
        <v>466096</v>
      </c>
      <c r="BZ22" s="5">
        <v>440</v>
      </c>
      <c r="CA22" s="5">
        <v>38</v>
      </c>
      <c r="CB22" s="5">
        <v>0.97</v>
      </c>
      <c r="CC22" s="5">
        <v>0.09</v>
      </c>
      <c r="CD22" s="5">
        <v>24</v>
      </c>
      <c r="CE22" s="5">
        <v>27</v>
      </c>
      <c r="CF22" s="5">
        <v>17</v>
      </c>
      <c r="CG22" s="5">
        <v>10</v>
      </c>
      <c r="CH22" s="5">
        <v>30</v>
      </c>
      <c r="CI22" s="5">
        <v>18</v>
      </c>
      <c r="CJ22" s="5">
        <v>26</v>
      </c>
      <c r="CK22" s="5">
        <v>2</v>
      </c>
      <c r="CL22" s="5">
        <v>4</v>
      </c>
      <c r="CM22" s="2">
        <v>0</v>
      </c>
      <c r="CN22" s="2">
        <v>0</v>
      </c>
      <c r="CO22" s="2">
        <v>0</v>
      </c>
      <c r="CP22" s="2">
        <v>0</v>
      </c>
      <c r="CQ22" s="5">
        <v>9</v>
      </c>
      <c r="CR22" s="5">
        <v>32</v>
      </c>
      <c r="CS22" s="5">
        <v>0.87502000000000002</v>
      </c>
      <c r="CT22" s="5">
        <v>0.50126000000000004</v>
      </c>
      <c r="CU22" s="2" t="s">
        <v>172</v>
      </c>
    </row>
    <row r="23" spans="1:99" s="2" customFormat="1" x14ac:dyDescent="0.25">
      <c r="A23" s="2" t="s">
        <v>309</v>
      </c>
      <c r="C23" s="2" t="s">
        <v>310</v>
      </c>
      <c r="D23" s="2">
        <v>1909</v>
      </c>
      <c r="E23" s="2">
        <f t="shared" si="0"/>
        <v>106</v>
      </c>
      <c r="F23" s="2">
        <v>58.9</v>
      </c>
      <c r="G23" s="2">
        <v>117</v>
      </c>
      <c r="H23" s="2">
        <v>774500</v>
      </c>
      <c r="I23" s="2">
        <v>9620</v>
      </c>
      <c r="J23" s="2">
        <v>9620</v>
      </c>
      <c r="K23" s="2">
        <v>9620</v>
      </c>
      <c r="L23" s="2">
        <f t="shared" si="1"/>
        <v>419046238</v>
      </c>
      <c r="M23" s="2">
        <v>662.16811800000005</v>
      </c>
      <c r="N23" s="2">
        <f t="shared" si="2"/>
        <v>28844043.220080003</v>
      </c>
      <c r="O23" s="2">
        <f t="shared" si="3"/>
        <v>1.034637684375</v>
      </c>
      <c r="P23" s="2">
        <f t="shared" si="4"/>
        <v>2679701.6700094803</v>
      </c>
      <c r="Q23" s="2">
        <f t="shared" si="5"/>
        <v>2.6797016700094805</v>
      </c>
      <c r="R23" s="2">
        <v>4360</v>
      </c>
      <c r="S23" s="2">
        <f t="shared" si="6"/>
        <v>11292.356399999999</v>
      </c>
      <c r="T23" s="2">
        <f t="shared" si="7"/>
        <v>2790400</v>
      </c>
      <c r="U23" s="2">
        <f t="shared" si="8"/>
        <v>121556800000</v>
      </c>
      <c r="V23" s="2">
        <v>88137.075914000001</v>
      </c>
      <c r="W23" s="2">
        <f t="shared" si="9"/>
        <v>26.864180738587198</v>
      </c>
      <c r="X23" s="2">
        <f t="shared" si="10"/>
        <v>16.692633355656117</v>
      </c>
      <c r="Y23" s="2">
        <f t="shared" si="11"/>
        <v>4.6294059806947647</v>
      </c>
      <c r="Z23" s="2">
        <f t="shared" si="12"/>
        <v>14.527999240698604</v>
      </c>
      <c r="AA23" s="2">
        <f t="shared" si="13"/>
        <v>2.2639478388871486</v>
      </c>
      <c r="AB23" s="2">
        <f t="shared" si="14"/>
        <v>0.73996600546851965</v>
      </c>
      <c r="AC23" s="2">
        <v>58.9</v>
      </c>
      <c r="AD23" s="2">
        <f t="shared" si="15"/>
        <v>0.24665533515617324</v>
      </c>
      <c r="AE23" s="2">
        <v>5910.98</v>
      </c>
      <c r="AF23" s="2">
        <f t="shared" si="16"/>
        <v>4214.0355661158546</v>
      </c>
      <c r="AG23" s="2">
        <f t="shared" si="17"/>
        <v>0.23973044311208058</v>
      </c>
      <c r="AH23" s="2">
        <f t="shared" si="18"/>
        <v>0.22582876670294827</v>
      </c>
      <c r="AI23" s="2">
        <f t="shared" si="19"/>
        <v>419046238</v>
      </c>
      <c r="AJ23" s="2">
        <f t="shared" si="20"/>
        <v>11866077.6</v>
      </c>
      <c r="AK23" s="2">
        <f t="shared" si="21"/>
        <v>11.866077599999999</v>
      </c>
      <c r="AL23" s="2" t="s">
        <v>311</v>
      </c>
      <c r="AM23" s="2" t="s">
        <v>312</v>
      </c>
      <c r="AN23" s="2" t="s">
        <v>313</v>
      </c>
      <c r="AO23" s="2" t="s">
        <v>314</v>
      </c>
      <c r="AP23" s="2" t="s">
        <v>315</v>
      </c>
      <c r="AQ23" s="2" t="s">
        <v>208</v>
      </c>
      <c r="AR23" s="2" t="s">
        <v>316</v>
      </c>
      <c r="AS23" s="2">
        <v>4</v>
      </c>
      <c r="AT23" s="2" t="s">
        <v>317</v>
      </c>
      <c r="AU23" s="2" t="s">
        <v>318</v>
      </c>
      <c r="AV23" s="2">
        <v>9</v>
      </c>
      <c r="AW23" s="5">
        <v>45</v>
      </c>
      <c r="AX23" s="5">
        <v>53</v>
      </c>
      <c r="AY23" s="5">
        <v>2</v>
      </c>
      <c r="AZ23" s="5">
        <v>2.6</v>
      </c>
      <c r="BA23" s="5">
        <v>0.7</v>
      </c>
      <c r="BB23" s="5">
        <v>0.8</v>
      </c>
      <c r="BC23" s="5">
        <v>5.8</v>
      </c>
      <c r="BD23" s="5">
        <v>1.4</v>
      </c>
      <c r="BE23" s="5">
        <v>2.5</v>
      </c>
      <c r="BF23" s="5">
        <v>29.1</v>
      </c>
      <c r="BG23" s="5">
        <v>22.3</v>
      </c>
      <c r="BH23" s="5">
        <v>16.600000000000001</v>
      </c>
      <c r="BI23" s="2">
        <v>0</v>
      </c>
      <c r="BJ23" s="2">
        <v>0</v>
      </c>
      <c r="BK23" s="5">
        <v>8.8000000000000007</v>
      </c>
      <c r="BL23" s="5">
        <v>8.6</v>
      </c>
      <c r="BM23" s="2">
        <v>0</v>
      </c>
      <c r="BN23" s="5">
        <v>0.8</v>
      </c>
      <c r="BO23" s="5">
        <v>596158</v>
      </c>
      <c r="BP23" s="5">
        <v>170664</v>
      </c>
      <c r="BQ23" s="5">
        <v>53</v>
      </c>
      <c r="BR23" s="5">
        <v>15</v>
      </c>
      <c r="BS23" s="5">
        <v>0.11</v>
      </c>
      <c r="BT23" s="5">
        <v>0.03</v>
      </c>
      <c r="BU23" s="5">
        <v>930995</v>
      </c>
      <c r="BV23" s="5">
        <v>83</v>
      </c>
      <c r="BW23" s="5">
        <v>0.18</v>
      </c>
      <c r="BX23" s="5">
        <v>5976272</v>
      </c>
      <c r="BY23" s="5">
        <v>454367</v>
      </c>
      <c r="BZ23" s="5">
        <v>534</v>
      </c>
      <c r="CA23" s="5">
        <v>41</v>
      </c>
      <c r="CB23" s="5">
        <v>1.1499999999999999</v>
      </c>
      <c r="CC23" s="5">
        <v>0.09</v>
      </c>
      <c r="CD23" s="5">
        <v>40</v>
      </c>
      <c r="CE23" s="5">
        <v>43</v>
      </c>
      <c r="CF23" s="5">
        <v>15</v>
      </c>
      <c r="CG23" s="5">
        <v>9</v>
      </c>
      <c r="CH23" s="5">
        <v>22</v>
      </c>
      <c r="CI23" s="5">
        <v>12</v>
      </c>
      <c r="CJ23" s="5">
        <v>15</v>
      </c>
      <c r="CK23" s="5">
        <v>1</v>
      </c>
      <c r="CL23" s="5">
        <v>1</v>
      </c>
      <c r="CM23" s="2">
        <v>0</v>
      </c>
      <c r="CN23" s="2">
        <v>0</v>
      </c>
      <c r="CO23" s="2">
        <v>0</v>
      </c>
      <c r="CP23" s="2">
        <v>0</v>
      </c>
      <c r="CQ23" s="5">
        <v>10</v>
      </c>
      <c r="CR23" s="5">
        <v>33</v>
      </c>
      <c r="CS23" s="5">
        <v>0.84604999999999997</v>
      </c>
      <c r="CT23" s="5">
        <v>0.39684999999999998</v>
      </c>
    </row>
    <row r="24" spans="1:99" s="2" customFormat="1" x14ac:dyDescent="0.25">
      <c r="A24" s="2" t="s">
        <v>319</v>
      </c>
      <c r="C24" s="2" t="s">
        <v>320</v>
      </c>
      <c r="D24" s="2">
        <v>1916</v>
      </c>
      <c r="E24" s="2">
        <f t="shared" si="0"/>
        <v>99</v>
      </c>
      <c r="F24" s="2">
        <v>0</v>
      </c>
      <c r="G24" s="2">
        <v>105.001</v>
      </c>
      <c r="H24" s="2">
        <v>454960</v>
      </c>
      <c r="I24" s="2">
        <v>60000</v>
      </c>
      <c r="J24" s="2">
        <v>60000</v>
      </c>
      <c r="K24" s="2">
        <v>60000</v>
      </c>
      <c r="L24" s="2">
        <f t="shared" si="1"/>
        <v>2613594000</v>
      </c>
      <c r="M24" s="2">
        <v>2163.711726</v>
      </c>
      <c r="N24" s="2">
        <f t="shared" si="2"/>
        <v>94251282.784559995</v>
      </c>
      <c r="O24" s="2">
        <f t="shared" si="3"/>
        <v>3.3807995718750004</v>
      </c>
      <c r="P24" s="2">
        <f t="shared" si="4"/>
        <v>8756238.4354803599</v>
      </c>
      <c r="Q24" s="2">
        <f t="shared" si="5"/>
        <v>8.7562384354803608</v>
      </c>
      <c r="R24" s="2">
        <v>3810</v>
      </c>
      <c r="S24" s="2">
        <f t="shared" si="6"/>
        <v>9867.8618999999999</v>
      </c>
      <c r="T24" s="2">
        <f t="shared" si="7"/>
        <v>2438400</v>
      </c>
      <c r="U24" s="2">
        <f t="shared" si="8"/>
        <v>106222800000</v>
      </c>
      <c r="V24" s="2">
        <v>122719.86198</v>
      </c>
      <c r="W24" s="2">
        <f t="shared" si="9"/>
        <v>37.405013931504001</v>
      </c>
      <c r="X24" s="2">
        <f t="shared" si="10"/>
        <v>23.242405539840121</v>
      </c>
      <c r="Y24" s="2">
        <f t="shared" si="11"/>
        <v>3.5658734180247635</v>
      </c>
      <c r="Z24" s="2">
        <f t="shared" si="12"/>
        <v>27.730062899771507</v>
      </c>
      <c r="AA24" s="2">
        <f t="shared" si="13"/>
        <v>0.50541305806206838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>
        <v>5534.15</v>
      </c>
      <c r="AF24" s="2">
        <f t="shared" si="16"/>
        <v>1126.9523433733057</v>
      </c>
      <c r="AG24" s="2">
        <f t="shared" si="17"/>
        <v>0.25313527437144273</v>
      </c>
      <c r="AH24" s="2">
        <f t="shared" si="18"/>
        <v>0.11831347671466583</v>
      </c>
      <c r="AI24" s="2">
        <f t="shared" si="19"/>
        <v>2613594000</v>
      </c>
      <c r="AJ24" s="2">
        <f t="shared" si="20"/>
        <v>74008800</v>
      </c>
      <c r="AK24" s="2">
        <f t="shared" si="21"/>
        <v>74.008799999999994</v>
      </c>
      <c r="AL24" s="2" t="s">
        <v>321</v>
      </c>
      <c r="AM24" s="2" t="s">
        <v>322</v>
      </c>
      <c r="AN24" s="2" t="s">
        <v>323</v>
      </c>
      <c r="AO24" s="2" t="s">
        <v>324</v>
      </c>
      <c r="AP24" s="2" t="s">
        <v>325</v>
      </c>
      <c r="AQ24" s="2" t="s">
        <v>208</v>
      </c>
      <c r="AR24" s="2" t="s">
        <v>326</v>
      </c>
      <c r="AS24" s="2">
        <v>4</v>
      </c>
      <c r="AT24" s="2" t="s">
        <v>327</v>
      </c>
      <c r="AU24" s="2" t="s">
        <v>328</v>
      </c>
      <c r="AV24" s="2">
        <v>9</v>
      </c>
      <c r="AW24" s="5">
        <v>45</v>
      </c>
      <c r="AX24" s="5">
        <v>53</v>
      </c>
      <c r="AY24" s="5">
        <v>2</v>
      </c>
      <c r="AZ24" s="5">
        <v>2.8</v>
      </c>
      <c r="BA24" s="5">
        <v>0.7</v>
      </c>
      <c r="BB24" s="5">
        <v>0.9</v>
      </c>
      <c r="BC24" s="5">
        <v>6.2</v>
      </c>
      <c r="BD24" s="5">
        <v>1.5</v>
      </c>
      <c r="BE24" s="5">
        <v>2.6</v>
      </c>
      <c r="BF24" s="5">
        <v>29.5</v>
      </c>
      <c r="BG24" s="5">
        <v>21.2</v>
      </c>
      <c r="BH24" s="5">
        <v>16.8</v>
      </c>
      <c r="BI24" s="2">
        <v>0</v>
      </c>
      <c r="BJ24" s="2">
        <v>0</v>
      </c>
      <c r="BK24" s="5">
        <v>8.8000000000000007</v>
      </c>
      <c r="BL24" s="5">
        <v>8.4</v>
      </c>
      <c r="BM24" s="2">
        <v>0</v>
      </c>
      <c r="BN24" s="5">
        <v>0.6</v>
      </c>
      <c r="BO24" s="5">
        <v>550188</v>
      </c>
      <c r="BP24" s="5">
        <v>153896</v>
      </c>
      <c r="BQ24" s="5">
        <v>56</v>
      </c>
      <c r="BR24" s="5">
        <v>16</v>
      </c>
      <c r="BS24" s="5">
        <v>0.12</v>
      </c>
      <c r="BT24" s="5">
        <v>0.03</v>
      </c>
      <c r="BU24" s="5">
        <v>858285</v>
      </c>
      <c r="BV24" s="5">
        <v>87</v>
      </c>
      <c r="BW24" s="5">
        <v>0.18</v>
      </c>
      <c r="BX24" s="5">
        <v>5584730</v>
      </c>
      <c r="BY24" s="5">
        <v>438643</v>
      </c>
      <c r="BZ24" s="5">
        <v>567</v>
      </c>
      <c r="CA24" s="5">
        <v>45</v>
      </c>
      <c r="CB24" s="5">
        <v>1.1499999999999999</v>
      </c>
      <c r="CC24" s="5">
        <v>0.09</v>
      </c>
      <c r="CD24" s="5">
        <v>42</v>
      </c>
      <c r="CE24" s="5">
        <v>46</v>
      </c>
      <c r="CF24" s="5">
        <v>15</v>
      </c>
      <c r="CG24" s="5">
        <v>9</v>
      </c>
      <c r="CH24" s="5">
        <v>21</v>
      </c>
      <c r="CI24" s="5">
        <v>12</v>
      </c>
      <c r="CJ24" s="5">
        <v>13</v>
      </c>
      <c r="CK24" s="5">
        <v>1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5">
        <v>10</v>
      </c>
      <c r="CR24" s="5">
        <v>31</v>
      </c>
      <c r="CS24" s="5">
        <v>0.83604000000000001</v>
      </c>
      <c r="CT24" s="5">
        <v>0.36305999999999999</v>
      </c>
      <c r="CU24" s="2" t="s">
        <v>138</v>
      </c>
    </row>
    <row r="25" spans="1:99" s="2" customFormat="1" x14ac:dyDescent="0.25">
      <c r="A25" s="2" t="s">
        <v>329</v>
      </c>
      <c r="B25" s="2" t="s">
        <v>330</v>
      </c>
      <c r="C25" s="2" t="s">
        <v>331</v>
      </c>
      <c r="D25" s="2">
        <v>1942</v>
      </c>
      <c r="E25" s="2">
        <f t="shared" si="0"/>
        <v>73</v>
      </c>
      <c r="F25" s="2">
        <v>88</v>
      </c>
      <c r="G25" s="2">
        <v>138</v>
      </c>
      <c r="H25" s="2">
        <v>-98</v>
      </c>
      <c r="I25" s="2">
        <v>110000</v>
      </c>
      <c r="J25" s="2">
        <v>1110000</v>
      </c>
      <c r="K25" s="2">
        <v>1110000</v>
      </c>
      <c r="L25" s="2">
        <f t="shared" si="1"/>
        <v>48351489000</v>
      </c>
      <c r="M25" s="2">
        <v>60400</v>
      </c>
      <c r="N25" s="2">
        <f t="shared" si="2"/>
        <v>2631024000</v>
      </c>
      <c r="O25" s="2">
        <f t="shared" si="3"/>
        <v>94.375</v>
      </c>
      <c r="P25" s="2">
        <f t="shared" si="4"/>
        <v>244430344</v>
      </c>
      <c r="Q25" s="2">
        <f t="shared" si="5"/>
        <v>244.43034400000002</v>
      </c>
      <c r="R25" s="2">
        <v>15000</v>
      </c>
      <c r="S25" s="2">
        <f t="shared" si="6"/>
        <v>38849.85</v>
      </c>
      <c r="T25" s="2">
        <f t="shared" si="7"/>
        <v>9600000</v>
      </c>
      <c r="U25" s="2">
        <f t="shared" si="8"/>
        <v>418200000000</v>
      </c>
      <c r="V25" s="2">
        <v>1166832.3949</v>
      </c>
      <c r="W25" s="2">
        <f t="shared" si="9"/>
        <v>355.65051396551996</v>
      </c>
      <c r="X25" s="2">
        <f t="shared" si="10"/>
        <v>220.99105459969061</v>
      </c>
      <c r="Y25" s="2">
        <f t="shared" si="11"/>
        <v>6.4171290376722281</v>
      </c>
      <c r="Z25" s="2">
        <f t="shared" si="12"/>
        <v>18.377441254811814</v>
      </c>
      <c r="AA25" s="2">
        <f t="shared" si="13"/>
        <v>0.25975765187713246</v>
      </c>
      <c r="AB25" s="2">
        <f t="shared" si="14"/>
        <v>0.62650367914131178</v>
      </c>
      <c r="AC25" s="2">
        <v>88</v>
      </c>
      <c r="AD25" s="2">
        <f t="shared" si="15"/>
        <v>0.2088345597137706</v>
      </c>
      <c r="AE25" s="2">
        <v>75.623199999999997</v>
      </c>
      <c r="AF25" s="2">
        <f t="shared" si="16"/>
        <v>158.94039735099338</v>
      </c>
      <c r="AG25" s="2">
        <f t="shared" si="17"/>
        <v>3.1751780729837489E-2</v>
      </c>
      <c r="AH25" s="2">
        <f t="shared" si="18"/>
        <v>0.17852540545214929</v>
      </c>
      <c r="AI25" s="2">
        <f t="shared" si="19"/>
        <v>48351489000</v>
      </c>
      <c r="AJ25" s="2">
        <f t="shared" si="20"/>
        <v>1369162800</v>
      </c>
      <c r="AK25" s="2">
        <f t="shared" si="21"/>
        <v>1369.1628000000001</v>
      </c>
      <c r="AL25" s="2" t="s">
        <v>332</v>
      </c>
      <c r="AM25" s="2" t="s">
        <v>333</v>
      </c>
      <c r="AN25" s="2" t="s">
        <v>334</v>
      </c>
      <c r="AO25" s="2" t="s">
        <v>335</v>
      </c>
      <c r="AP25" s="2" t="s">
        <v>336</v>
      </c>
      <c r="AQ25" s="2" t="s">
        <v>337</v>
      </c>
      <c r="AR25" s="2" t="s">
        <v>181</v>
      </c>
      <c r="AS25" s="2">
        <v>5</v>
      </c>
      <c r="AT25" s="2" t="s">
        <v>338</v>
      </c>
      <c r="AU25" s="2" t="s">
        <v>339</v>
      </c>
      <c r="AV25" s="2">
        <v>14</v>
      </c>
      <c r="AW25" s="5">
        <v>52</v>
      </c>
      <c r="AX25" s="5">
        <v>47</v>
      </c>
      <c r="AY25" s="5">
        <v>2</v>
      </c>
      <c r="AZ25" s="5">
        <v>3.1</v>
      </c>
      <c r="BA25" s="5">
        <v>3.1</v>
      </c>
      <c r="BB25" s="5">
        <v>0.6</v>
      </c>
      <c r="BC25" s="5">
        <v>3.6</v>
      </c>
      <c r="BD25" s="5">
        <v>0.9</v>
      </c>
      <c r="BE25" s="5">
        <v>1.7</v>
      </c>
      <c r="BF25" s="5">
        <v>27.4</v>
      </c>
      <c r="BG25" s="5">
        <v>24.6</v>
      </c>
      <c r="BH25" s="5">
        <v>14.3</v>
      </c>
      <c r="BI25" s="2">
        <v>0</v>
      </c>
      <c r="BJ25" s="2">
        <v>0</v>
      </c>
      <c r="BK25" s="5">
        <v>8</v>
      </c>
      <c r="BL25" s="5">
        <v>10.4</v>
      </c>
      <c r="BM25" s="2">
        <v>0</v>
      </c>
      <c r="BN25" s="5">
        <v>2.2000000000000002</v>
      </c>
      <c r="BO25" s="5">
        <v>72615</v>
      </c>
      <c r="BP25" s="5">
        <v>2745</v>
      </c>
      <c r="BQ25" s="5">
        <v>2</v>
      </c>
      <c r="BR25" s="2">
        <v>0</v>
      </c>
      <c r="BS25" s="2">
        <v>0</v>
      </c>
      <c r="BT25" s="2">
        <v>0</v>
      </c>
      <c r="BU25" s="5">
        <v>83328</v>
      </c>
      <c r="BV25" s="5">
        <v>2</v>
      </c>
      <c r="BW25" s="2">
        <v>0</v>
      </c>
      <c r="BX25" s="5">
        <v>35993</v>
      </c>
      <c r="BY25" s="5">
        <v>4962</v>
      </c>
      <c r="BZ25" s="5">
        <v>1</v>
      </c>
      <c r="CA25" s="2">
        <v>0</v>
      </c>
      <c r="CB25" s="5">
        <v>0.54</v>
      </c>
      <c r="CC25" s="5">
        <v>0.08</v>
      </c>
      <c r="CD25" s="5">
        <v>42</v>
      </c>
      <c r="CE25" s="5">
        <v>33</v>
      </c>
      <c r="CF25" s="5">
        <v>18</v>
      </c>
      <c r="CG25" s="5">
        <v>14</v>
      </c>
      <c r="CH25" s="5">
        <v>29</v>
      </c>
      <c r="CI25" s="5">
        <v>7</v>
      </c>
      <c r="CJ25" s="5">
        <v>25</v>
      </c>
      <c r="CK25" s="5">
        <v>3</v>
      </c>
      <c r="CL25" s="5">
        <v>17</v>
      </c>
      <c r="CM25" s="2">
        <v>0</v>
      </c>
      <c r="CN25" s="2">
        <v>0</v>
      </c>
      <c r="CO25" s="2">
        <v>0</v>
      </c>
      <c r="CP25" s="2">
        <v>0</v>
      </c>
      <c r="CQ25" s="5">
        <v>1</v>
      </c>
      <c r="CR25" s="5">
        <v>11</v>
      </c>
      <c r="CS25" s="5">
        <v>0.87170000000000003</v>
      </c>
      <c r="CT25" s="5">
        <v>0.90676000000000001</v>
      </c>
      <c r="CU25" s="2" t="s">
        <v>172</v>
      </c>
    </row>
    <row r="26" spans="1:99" s="2" customFormat="1" x14ac:dyDescent="0.25">
      <c r="A26" s="2" t="s">
        <v>340</v>
      </c>
      <c r="B26" s="2" t="s">
        <v>341</v>
      </c>
      <c r="C26" s="2" t="s">
        <v>342</v>
      </c>
      <c r="D26" s="2">
        <v>1956</v>
      </c>
      <c r="E26" s="2">
        <f t="shared" si="0"/>
        <v>59</v>
      </c>
      <c r="F26" s="2">
        <v>0</v>
      </c>
      <c r="G26" s="2">
        <v>23</v>
      </c>
      <c r="H26" s="2">
        <v>50</v>
      </c>
      <c r="I26" s="2">
        <v>100</v>
      </c>
      <c r="J26" s="2">
        <v>80</v>
      </c>
      <c r="K26" s="2">
        <v>100</v>
      </c>
      <c r="L26" s="2">
        <f t="shared" si="1"/>
        <v>4355990</v>
      </c>
      <c r="M26" s="2">
        <v>300.94206354400001</v>
      </c>
      <c r="N26" s="2">
        <f t="shared" si="2"/>
        <v>13109036.287976641</v>
      </c>
      <c r="O26" s="2">
        <f t="shared" si="3"/>
        <v>0.47022197428750001</v>
      </c>
      <c r="P26" s="2">
        <f t="shared" si="4"/>
        <v>1217870.3992736719</v>
      </c>
      <c r="Q26" s="2">
        <f t="shared" si="5"/>
        <v>1.2178703992736719</v>
      </c>
      <c r="R26" s="2">
        <v>3.61</v>
      </c>
      <c r="S26" s="2">
        <f t="shared" si="6"/>
        <v>9.349863899999999</v>
      </c>
      <c r="T26" s="2">
        <f t="shared" si="7"/>
        <v>2310.4</v>
      </c>
      <c r="U26" s="2">
        <f t="shared" si="8"/>
        <v>100646800</v>
      </c>
      <c r="V26" s="2">
        <v>57959.381867999997</v>
      </c>
      <c r="W26" s="2">
        <f t="shared" si="9"/>
        <v>17.666019593366396</v>
      </c>
      <c r="X26" s="2">
        <f t="shared" si="10"/>
        <v>10.977159169507992</v>
      </c>
      <c r="Y26" s="2">
        <f t="shared" si="11"/>
        <v>4.5157829703726655</v>
      </c>
      <c r="Z26" s="2">
        <f t="shared" si="12"/>
        <v>0.33228910991689231</v>
      </c>
      <c r="AA26" s="2">
        <f t="shared" si="13"/>
        <v>179.02620627580501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>
        <v>68.126800000000003</v>
      </c>
      <c r="AF26" s="2">
        <f t="shared" si="16"/>
        <v>7.6772252200038569</v>
      </c>
      <c r="AG26" s="2">
        <f t="shared" si="17"/>
        <v>8.133475710572196E-3</v>
      </c>
      <c r="AH26" s="2">
        <f t="shared" si="18"/>
        <v>12.341813398612786</v>
      </c>
      <c r="AI26" s="2">
        <f t="shared" si="19"/>
        <v>3484792</v>
      </c>
      <c r="AJ26" s="2">
        <f t="shared" si="20"/>
        <v>98678.399999999994</v>
      </c>
      <c r="AK26" s="2">
        <f t="shared" si="21"/>
        <v>9.8678399999999999E-2</v>
      </c>
      <c r="AL26" s="2" t="s">
        <v>343</v>
      </c>
      <c r="AM26" s="2" t="s">
        <v>133</v>
      </c>
      <c r="AN26" s="2" t="s">
        <v>133</v>
      </c>
      <c r="AO26" s="2" t="s">
        <v>133</v>
      </c>
      <c r="AP26" s="2" t="s">
        <v>344</v>
      </c>
      <c r="AQ26" s="2" t="s">
        <v>345</v>
      </c>
      <c r="AR26" s="2" t="s">
        <v>346</v>
      </c>
      <c r="AS26" s="2">
        <v>2</v>
      </c>
      <c r="AT26" s="2" t="s">
        <v>347</v>
      </c>
      <c r="AU26" s="2" t="s">
        <v>348</v>
      </c>
      <c r="AV26" s="2">
        <v>9</v>
      </c>
      <c r="AW26" s="5">
        <v>75</v>
      </c>
      <c r="AX26" s="5">
        <v>24</v>
      </c>
      <c r="AY26" s="5">
        <v>1</v>
      </c>
      <c r="AZ26" s="5">
        <v>0.7</v>
      </c>
      <c r="BA26" s="5">
        <v>5.4</v>
      </c>
      <c r="BB26" s="5">
        <v>0.4</v>
      </c>
      <c r="BC26" s="5">
        <v>2.2000000000000002</v>
      </c>
      <c r="BD26" s="5">
        <v>0.4</v>
      </c>
      <c r="BE26" s="5">
        <v>0.5</v>
      </c>
      <c r="BF26" s="5">
        <v>9.5</v>
      </c>
      <c r="BG26" s="5">
        <v>31.8</v>
      </c>
      <c r="BH26" s="5">
        <v>10.1</v>
      </c>
      <c r="BI26" s="2">
        <v>0</v>
      </c>
      <c r="BJ26" s="2">
        <v>0</v>
      </c>
      <c r="BK26" s="5">
        <v>3</v>
      </c>
      <c r="BL26" s="5">
        <v>25.6</v>
      </c>
      <c r="BM26" s="2">
        <v>0</v>
      </c>
      <c r="BN26" s="5">
        <v>10.3</v>
      </c>
      <c r="BO26" s="5">
        <v>15355</v>
      </c>
      <c r="BP26" s="5">
        <v>4638</v>
      </c>
      <c r="BQ26" s="5">
        <v>57</v>
      </c>
      <c r="BR26" s="5">
        <v>17</v>
      </c>
      <c r="BS26" s="5">
        <v>0.14000000000000001</v>
      </c>
      <c r="BT26" s="5">
        <v>0.04</v>
      </c>
      <c r="BU26" s="5">
        <v>22138</v>
      </c>
      <c r="BV26" s="5">
        <v>82</v>
      </c>
      <c r="BW26" s="5">
        <v>0.2</v>
      </c>
      <c r="BX26" s="5">
        <v>93670</v>
      </c>
      <c r="BY26" s="5">
        <v>9345</v>
      </c>
      <c r="BZ26" s="5">
        <v>348</v>
      </c>
      <c r="CA26" s="5">
        <v>35</v>
      </c>
      <c r="CB26" s="5">
        <v>1.55</v>
      </c>
      <c r="CC26" s="5">
        <v>0.16</v>
      </c>
      <c r="CD26" s="5">
        <v>27</v>
      </c>
      <c r="CE26" s="5">
        <v>31</v>
      </c>
      <c r="CF26" s="5">
        <v>20</v>
      </c>
      <c r="CG26" s="5">
        <v>9</v>
      </c>
      <c r="CH26" s="5">
        <v>21</v>
      </c>
      <c r="CI26" s="5">
        <v>11</v>
      </c>
      <c r="CJ26" s="5">
        <v>13</v>
      </c>
      <c r="CK26" s="5">
        <v>8</v>
      </c>
      <c r="CL26" s="5">
        <v>12</v>
      </c>
      <c r="CM26" s="2">
        <v>0</v>
      </c>
      <c r="CN26" s="2">
        <v>0</v>
      </c>
      <c r="CO26" s="2">
        <v>0</v>
      </c>
      <c r="CP26" s="2">
        <v>0</v>
      </c>
      <c r="CQ26" s="5">
        <v>12</v>
      </c>
      <c r="CR26" s="5">
        <v>35</v>
      </c>
      <c r="CS26" s="5">
        <v>0.91015999999999997</v>
      </c>
      <c r="CT26" s="5">
        <v>0.93511999999999995</v>
      </c>
      <c r="CU26" s="2" t="s">
        <v>138</v>
      </c>
    </row>
    <row r="27" spans="1:99" s="2" customFormat="1" x14ac:dyDescent="0.25">
      <c r="A27" s="2" t="s">
        <v>349</v>
      </c>
      <c r="B27" s="2" t="s">
        <v>350</v>
      </c>
      <c r="C27" s="2" t="s">
        <v>351</v>
      </c>
      <c r="D27" s="2">
        <v>1959</v>
      </c>
      <c r="E27" s="2">
        <f t="shared" si="0"/>
        <v>56</v>
      </c>
      <c r="F27" s="2">
        <v>0</v>
      </c>
      <c r="G27" s="2">
        <v>15</v>
      </c>
      <c r="H27" s="2">
        <v>2073</v>
      </c>
      <c r="I27" s="2">
        <v>874</v>
      </c>
      <c r="J27" s="2">
        <v>304</v>
      </c>
      <c r="K27" s="2">
        <v>874</v>
      </c>
      <c r="L27" s="2">
        <f t="shared" si="1"/>
        <v>38071352.600000001</v>
      </c>
      <c r="M27" s="2">
        <v>264.53545700000001</v>
      </c>
      <c r="N27" s="2">
        <f t="shared" si="2"/>
        <v>11523164.506920001</v>
      </c>
      <c r="O27" s="2">
        <f t="shared" si="3"/>
        <v>0.41333665156250005</v>
      </c>
      <c r="P27" s="2">
        <f t="shared" si="4"/>
        <v>1070537.95951502</v>
      </c>
      <c r="Q27" s="2">
        <f t="shared" si="5"/>
        <v>1.0705379595150202</v>
      </c>
      <c r="R27" s="2">
        <v>17.829999999999998</v>
      </c>
      <c r="S27" s="2">
        <f t="shared" si="6"/>
        <v>46.179521699999995</v>
      </c>
      <c r="T27" s="2">
        <f t="shared" si="7"/>
        <v>11411.199999999999</v>
      </c>
      <c r="U27" s="2">
        <f t="shared" si="8"/>
        <v>497100399.99999994</v>
      </c>
      <c r="V27" s="2">
        <v>38183.708679000003</v>
      </c>
      <c r="W27" s="2">
        <f t="shared" si="9"/>
        <v>11.6383944053592</v>
      </c>
      <c r="X27" s="2">
        <f t="shared" si="10"/>
        <v>7.2317653215505269</v>
      </c>
      <c r="Y27" s="2">
        <f t="shared" si="11"/>
        <v>3.1731231395688697</v>
      </c>
      <c r="Z27" s="2">
        <f t="shared" si="12"/>
        <v>3.3038973432286789</v>
      </c>
      <c r="AA27" s="2">
        <f t="shared" si="13"/>
        <v>31.03754590499409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>
        <v>109.292</v>
      </c>
      <c r="AF27" s="2">
        <f t="shared" si="16"/>
        <v>43.13675047349134</v>
      </c>
      <c r="AG27" s="2">
        <f t="shared" si="17"/>
        <v>8.6255363986911165E-2</v>
      </c>
      <c r="AH27" s="2">
        <f t="shared" si="18"/>
        <v>2.8549359906711844</v>
      </c>
      <c r="AI27" s="2">
        <f t="shared" si="19"/>
        <v>13242209.6</v>
      </c>
      <c r="AJ27" s="2">
        <f t="shared" si="20"/>
        <v>374977.92</v>
      </c>
      <c r="AK27" s="2">
        <f t="shared" si="21"/>
        <v>0.37497791999999996</v>
      </c>
      <c r="AL27" s="2" t="s">
        <v>352</v>
      </c>
      <c r="AM27" s="2" t="s">
        <v>133</v>
      </c>
      <c r="AN27" s="2" t="s">
        <v>133</v>
      </c>
      <c r="AO27" s="2" t="s">
        <v>133</v>
      </c>
      <c r="AP27" s="2" t="s">
        <v>353</v>
      </c>
      <c r="AQ27" s="2" t="s">
        <v>354</v>
      </c>
      <c r="AR27" s="2" t="s">
        <v>355</v>
      </c>
      <c r="AS27" s="2">
        <v>1</v>
      </c>
      <c r="AT27" s="2" t="s">
        <v>356</v>
      </c>
      <c r="AU27" s="2" t="s">
        <v>357</v>
      </c>
      <c r="AV27" s="2">
        <v>14</v>
      </c>
      <c r="AW27" s="5">
        <v>47</v>
      </c>
      <c r="AX27" s="5">
        <v>51</v>
      </c>
      <c r="AY27" s="5">
        <v>2</v>
      </c>
      <c r="AZ27" s="5">
        <v>0.2</v>
      </c>
      <c r="BA27" s="5">
        <v>25.5</v>
      </c>
      <c r="BB27" s="2">
        <v>0</v>
      </c>
      <c r="BC27" s="5">
        <v>0.1</v>
      </c>
      <c r="BD27" s="5">
        <v>0.1</v>
      </c>
      <c r="BE27" s="5">
        <v>0.1</v>
      </c>
      <c r="BF27" s="5">
        <v>5.4</v>
      </c>
      <c r="BG27" s="5">
        <v>41.7</v>
      </c>
      <c r="BH27" s="5">
        <v>9.1999999999999993</v>
      </c>
      <c r="BI27" s="2">
        <v>0</v>
      </c>
      <c r="BJ27" s="2">
        <v>0</v>
      </c>
      <c r="BK27" s="5">
        <v>2</v>
      </c>
      <c r="BL27" s="5">
        <v>10.5</v>
      </c>
      <c r="BM27" s="2">
        <v>0</v>
      </c>
      <c r="BN27" s="5">
        <v>5.0999999999999996</v>
      </c>
      <c r="BO27" s="5">
        <v>10657</v>
      </c>
      <c r="BP27" s="5">
        <v>264</v>
      </c>
      <c r="BQ27" s="5">
        <v>175</v>
      </c>
      <c r="BR27" s="5">
        <v>4</v>
      </c>
      <c r="BS27" s="5">
        <v>0.59</v>
      </c>
      <c r="BT27" s="5">
        <v>0.01</v>
      </c>
      <c r="BU27" s="5">
        <v>12267</v>
      </c>
      <c r="BV27" s="5">
        <v>201</v>
      </c>
      <c r="BW27" s="5">
        <v>0.68</v>
      </c>
      <c r="BX27" s="5">
        <v>16818</v>
      </c>
      <c r="BY27" s="5">
        <v>925</v>
      </c>
      <c r="BZ27" s="5">
        <v>276</v>
      </c>
      <c r="CA27" s="5">
        <v>15</v>
      </c>
      <c r="CB27" s="5">
        <v>0.18</v>
      </c>
      <c r="CC27" s="5">
        <v>0.01</v>
      </c>
      <c r="CD27" s="5">
        <v>9</v>
      </c>
      <c r="CE27" s="5">
        <v>18</v>
      </c>
      <c r="CF27" s="5">
        <v>30</v>
      </c>
      <c r="CG27" s="5">
        <v>12</v>
      </c>
      <c r="CH27" s="5">
        <v>31</v>
      </c>
      <c r="CI27" s="5">
        <v>19</v>
      </c>
      <c r="CJ27" s="5">
        <v>37</v>
      </c>
      <c r="CK27" s="5">
        <v>7</v>
      </c>
      <c r="CL27" s="5">
        <v>16</v>
      </c>
      <c r="CM27" s="2">
        <v>0</v>
      </c>
      <c r="CN27" s="2">
        <v>0</v>
      </c>
      <c r="CO27" s="2">
        <v>0</v>
      </c>
      <c r="CP27" s="2">
        <v>0</v>
      </c>
      <c r="CQ27" s="5">
        <v>4</v>
      </c>
      <c r="CR27" s="5">
        <v>17</v>
      </c>
      <c r="CS27" s="5">
        <v>0.90115000000000001</v>
      </c>
      <c r="CT27" s="5">
        <v>0.92852000000000001</v>
      </c>
      <c r="CU27" s="2" t="s">
        <v>138</v>
      </c>
    </row>
    <row r="28" spans="1:99" s="2" customFormat="1" x14ac:dyDescent="0.25">
      <c r="A28" s="2" t="s">
        <v>358</v>
      </c>
      <c r="B28" s="2" t="s">
        <v>359</v>
      </c>
      <c r="C28" s="2" t="s">
        <v>360</v>
      </c>
      <c r="D28" s="2">
        <v>1973</v>
      </c>
      <c r="E28" s="2">
        <f t="shared" si="0"/>
        <v>42</v>
      </c>
      <c r="F28" s="2">
        <v>0</v>
      </c>
      <c r="G28" s="2">
        <v>10</v>
      </c>
      <c r="H28" s="2">
        <v>23</v>
      </c>
      <c r="I28" s="2">
        <v>81</v>
      </c>
      <c r="J28" s="2">
        <v>50</v>
      </c>
      <c r="K28" s="2">
        <v>81</v>
      </c>
      <c r="L28" s="2">
        <f t="shared" si="1"/>
        <v>3528351.9</v>
      </c>
      <c r="M28" s="2">
        <v>313.51429999999999</v>
      </c>
      <c r="N28" s="2">
        <f t="shared" si="2"/>
        <v>13656682.908</v>
      </c>
      <c r="O28" s="2">
        <f t="shared" si="3"/>
        <v>0.48986609375000001</v>
      </c>
      <c r="P28" s="2">
        <f t="shared" si="4"/>
        <v>1268748.480098</v>
      </c>
      <c r="Q28" s="2">
        <f t="shared" si="5"/>
        <v>1.268748480098</v>
      </c>
      <c r="R28" s="2">
        <v>14.57</v>
      </c>
      <c r="S28" s="2">
        <f t="shared" si="6"/>
        <v>37.736154299999995</v>
      </c>
      <c r="T28" s="2">
        <f t="shared" si="7"/>
        <v>9324.7999999999993</v>
      </c>
      <c r="U28" s="2">
        <f t="shared" si="8"/>
        <v>406211600</v>
      </c>
      <c r="V28" s="2">
        <v>41720.730508000001</v>
      </c>
      <c r="W28" s="2">
        <f t="shared" si="9"/>
        <v>12.716478658838399</v>
      </c>
      <c r="X28" s="2">
        <f t="shared" si="10"/>
        <v>7.9016560338321522</v>
      </c>
      <c r="Y28" s="2">
        <f t="shared" si="11"/>
        <v>3.1847400571463185</v>
      </c>
      <c r="Z28" s="2">
        <f t="shared" si="12"/>
        <v>0.25836082771850205</v>
      </c>
      <c r="AA28" s="2">
        <f t="shared" si="13"/>
        <v>206.18864770954372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>
        <v>109.292</v>
      </c>
      <c r="AF28" s="2">
        <f t="shared" si="16"/>
        <v>29.742821938265653</v>
      </c>
      <c r="AG28" s="2">
        <f t="shared" si="17"/>
        <v>6.1958301381028202E-3</v>
      </c>
      <c r="AH28" s="2">
        <f t="shared" si="18"/>
        <v>20.571853294710898</v>
      </c>
      <c r="AI28" s="2">
        <f t="shared" si="19"/>
        <v>2177995</v>
      </c>
      <c r="AJ28" s="2">
        <f t="shared" si="20"/>
        <v>61674</v>
      </c>
      <c r="AK28" s="2">
        <f t="shared" si="21"/>
        <v>6.1674E-2</v>
      </c>
      <c r="AL28" s="2" t="s">
        <v>352</v>
      </c>
      <c r="AM28" s="2" t="s">
        <v>133</v>
      </c>
      <c r="AN28" s="2" t="s">
        <v>133</v>
      </c>
      <c r="AO28" s="2" t="s">
        <v>133</v>
      </c>
      <c r="AP28" s="2" t="s">
        <v>353</v>
      </c>
      <c r="AQ28" s="2" t="s">
        <v>354</v>
      </c>
      <c r="AR28" s="2" t="s">
        <v>355</v>
      </c>
      <c r="AS28" s="2">
        <v>1</v>
      </c>
      <c r="AT28" s="2" t="s">
        <v>356</v>
      </c>
      <c r="AU28" s="2" t="s">
        <v>357</v>
      </c>
      <c r="AV28" s="2">
        <v>14</v>
      </c>
      <c r="AW28" s="5">
        <v>47</v>
      </c>
      <c r="AX28" s="5">
        <v>51</v>
      </c>
      <c r="AY28" s="5">
        <v>2</v>
      </c>
      <c r="AZ28" s="5">
        <v>0.2</v>
      </c>
      <c r="BA28" s="5">
        <v>25.5</v>
      </c>
      <c r="BB28" s="2">
        <v>0</v>
      </c>
      <c r="BC28" s="5">
        <v>0.1</v>
      </c>
      <c r="BD28" s="5">
        <v>0.1</v>
      </c>
      <c r="BE28" s="5">
        <v>0.1</v>
      </c>
      <c r="BF28" s="5">
        <v>5.4</v>
      </c>
      <c r="BG28" s="5">
        <v>41.7</v>
      </c>
      <c r="BH28" s="5">
        <v>9.1999999999999993</v>
      </c>
      <c r="BI28" s="2">
        <v>0</v>
      </c>
      <c r="BJ28" s="2">
        <v>0</v>
      </c>
      <c r="BK28" s="5">
        <v>2</v>
      </c>
      <c r="BL28" s="5">
        <v>10.5</v>
      </c>
      <c r="BM28" s="2">
        <v>0</v>
      </c>
      <c r="BN28" s="5">
        <v>5.0999999999999996</v>
      </c>
      <c r="BO28" s="5">
        <v>10657</v>
      </c>
      <c r="BP28" s="5">
        <v>264</v>
      </c>
      <c r="BQ28" s="5">
        <v>175</v>
      </c>
      <c r="BR28" s="5">
        <v>4</v>
      </c>
      <c r="BS28" s="5">
        <v>0.59</v>
      </c>
      <c r="BT28" s="5">
        <v>0.01</v>
      </c>
      <c r="BU28" s="5">
        <v>12267</v>
      </c>
      <c r="BV28" s="5">
        <v>201</v>
      </c>
      <c r="BW28" s="5">
        <v>0.68</v>
      </c>
      <c r="BX28" s="5">
        <v>16818</v>
      </c>
      <c r="BY28" s="5">
        <v>925</v>
      </c>
      <c r="BZ28" s="5">
        <v>276</v>
      </c>
      <c r="CA28" s="5">
        <v>15</v>
      </c>
      <c r="CB28" s="5">
        <v>0.18</v>
      </c>
      <c r="CC28" s="5">
        <v>0.01</v>
      </c>
      <c r="CD28" s="5">
        <v>9</v>
      </c>
      <c r="CE28" s="5">
        <v>18</v>
      </c>
      <c r="CF28" s="5">
        <v>30</v>
      </c>
      <c r="CG28" s="5">
        <v>12</v>
      </c>
      <c r="CH28" s="5">
        <v>31</v>
      </c>
      <c r="CI28" s="5">
        <v>19</v>
      </c>
      <c r="CJ28" s="5">
        <v>37</v>
      </c>
      <c r="CK28" s="5">
        <v>7</v>
      </c>
      <c r="CL28" s="5">
        <v>16</v>
      </c>
      <c r="CM28" s="2">
        <v>0</v>
      </c>
      <c r="CN28" s="2">
        <v>0</v>
      </c>
      <c r="CO28" s="2">
        <v>0</v>
      </c>
      <c r="CP28" s="2">
        <v>0</v>
      </c>
      <c r="CQ28" s="5">
        <v>4</v>
      </c>
      <c r="CR28" s="5">
        <v>17</v>
      </c>
      <c r="CS28" s="5">
        <v>0.90115000000000001</v>
      </c>
      <c r="CT28" s="5">
        <v>0.92852000000000001</v>
      </c>
      <c r="CU28" s="2" t="s">
        <v>138</v>
      </c>
    </row>
    <row r="29" spans="1:99" s="2" customFormat="1" x14ac:dyDescent="0.25">
      <c r="A29" s="2" t="s">
        <v>361</v>
      </c>
      <c r="B29" s="2" t="s">
        <v>361</v>
      </c>
      <c r="C29" s="2" t="s">
        <v>362</v>
      </c>
      <c r="D29" s="2">
        <v>1830</v>
      </c>
      <c r="E29" s="2">
        <f t="shared" si="0"/>
        <v>185</v>
      </c>
      <c r="F29" s="2">
        <v>0</v>
      </c>
      <c r="G29" s="2">
        <v>8</v>
      </c>
      <c r="H29" s="2">
        <v>166</v>
      </c>
      <c r="I29" s="2">
        <v>518</v>
      </c>
      <c r="J29" s="2">
        <v>374</v>
      </c>
      <c r="K29" s="2">
        <v>518</v>
      </c>
      <c r="L29" s="2">
        <f t="shared" si="1"/>
        <v>22564028.199999999</v>
      </c>
      <c r="M29" s="2">
        <v>576.49654985799998</v>
      </c>
      <c r="N29" s="2">
        <f t="shared" si="2"/>
        <v>25112189.711814478</v>
      </c>
      <c r="O29" s="2">
        <f t="shared" si="3"/>
        <v>0.90077585915312497</v>
      </c>
      <c r="P29" s="2">
        <f t="shared" si="4"/>
        <v>2333000.8277583458</v>
      </c>
      <c r="Q29" s="2">
        <f t="shared" si="5"/>
        <v>2.3330008277583461</v>
      </c>
      <c r="R29" s="2">
        <v>17.7</v>
      </c>
      <c r="S29" s="2">
        <f t="shared" si="6"/>
        <v>45.842822999999996</v>
      </c>
      <c r="T29" s="2">
        <f t="shared" si="7"/>
        <v>11328</v>
      </c>
      <c r="U29" s="2">
        <f t="shared" si="8"/>
        <v>493476000</v>
      </c>
      <c r="V29" s="2">
        <v>50527.553732</v>
      </c>
      <c r="W29" s="2">
        <f t="shared" si="9"/>
        <v>15.400798377513599</v>
      </c>
      <c r="X29" s="2">
        <f t="shared" si="10"/>
        <v>9.5696155115184087</v>
      </c>
      <c r="Y29" s="2">
        <f t="shared" si="11"/>
        <v>2.8443345714277708</v>
      </c>
      <c r="Z29" s="2">
        <f t="shared" si="12"/>
        <v>0.89852890006578556</v>
      </c>
      <c r="AA29" s="2">
        <f t="shared" si="13"/>
        <v>33.384088341496835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>
        <v>107.40600000000001</v>
      </c>
      <c r="AF29" s="2">
        <f t="shared" si="16"/>
        <v>19.649727310233274</v>
      </c>
      <c r="AG29" s="2">
        <f t="shared" si="17"/>
        <v>1.5890413804302863E-2</v>
      </c>
      <c r="AH29" s="2">
        <f t="shared" si="18"/>
        <v>5.0572122188410926</v>
      </c>
      <c r="AI29" s="2">
        <f t="shared" si="19"/>
        <v>16291402.6</v>
      </c>
      <c r="AJ29" s="2">
        <f t="shared" si="20"/>
        <v>461321.52</v>
      </c>
      <c r="AK29" s="2">
        <f t="shared" si="21"/>
        <v>0.46132152000000004</v>
      </c>
      <c r="AL29" s="2" t="s">
        <v>363</v>
      </c>
      <c r="AM29" s="2" t="s">
        <v>133</v>
      </c>
      <c r="AN29" s="2" t="s">
        <v>133</v>
      </c>
      <c r="AO29" s="2" t="s">
        <v>133</v>
      </c>
      <c r="AP29" s="2" t="s">
        <v>364</v>
      </c>
      <c r="AQ29" s="2" t="s">
        <v>365</v>
      </c>
      <c r="AR29" s="2" t="s">
        <v>366</v>
      </c>
      <c r="AS29" s="2">
        <v>1</v>
      </c>
      <c r="AT29" s="2" t="s">
        <v>367</v>
      </c>
      <c r="AU29" s="2" t="s">
        <v>368</v>
      </c>
      <c r="AV29" s="2">
        <v>9</v>
      </c>
      <c r="AW29" s="5">
        <v>66</v>
      </c>
      <c r="AX29" s="5">
        <v>33</v>
      </c>
      <c r="AY29" s="5">
        <v>1</v>
      </c>
      <c r="AZ29" s="5">
        <v>0.3</v>
      </c>
      <c r="BA29" s="5">
        <v>17.100000000000001</v>
      </c>
      <c r="BB29" s="2">
        <v>0</v>
      </c>
      <c r="BC29" s="5">
        <v>0.3</v>
      </c>
      <c r="BD29" s="2">
        <v>0</v>
      </c>
      <c r="BE29" s="5">
        <v>0.2</v>
      </c>
      <c r="BF29" s="5">
        <v>6</v>
      </c>
      <c r="BG29" s="5">
        <v>20.399999999999999</v>
      </c>
      <c r="BH29" s="5">
        <v>10.7</v>
      </c>
      <c r="BI29" s="2">
        <v>0</v>
      </c>
      <c r="BJ29" s="2">
        <v>0</v>
      </c>
      <c r="BK29" s="5">
        <v>11.3</v>
      </c>
      <c r="BL29" s="5">
        <v>33.200000000000003</v>
      </c>
      <c r="BM29" s="2">
        <v>0</v>
      </c>
      <c r="BN29" s="5">
        <v>0.5</v>
      </c>
      <c r="BO29" s="5">
        <v>14451</v>
      </c>
      <c r="BP29" s="5">
        <v>4485</v>
      </c>
      <c r="BQ29" s="5">
        <v>70</v>
      </c>
      <c r="BR29" s="5">
        <v>22</v>
      </c>
      <c r="BS29" s="5">
        <v>0.18</v>
      </c>
      <c r="BT29" s="5">
        <v>0.06</v>
      </c>
      <c r="BU29" s="5">
        <v>21242</v>
      </c>
      <c r="BV29" s="5">
        <v>104</v>
      </c>
      <c r="BW29" s="5">
        <v>0.27</v>
      </c>
      <c r="BX29" s="5">
        <v>116677</v>
      </c>
      <c r="BY29" s="5">
        <v>10573</v>
      </c>
      <c r="BZ29" s="5">
        <v>569</v>
      </c>
      <c r="CA29" s="5">
        <v>52</v>
      </c>
      <c r="CB29" s="5">
        <v>1.21</v>
      </c>
      <c r="CC29" s="5">
        <v>0.12</v>
      </c>
      <c r="CD29" s="5">
        <v>9</v>
      </c>
      <c r="CE29" s="5">
        <v>11</v>
      </c>
      <c r="CF29" s="5">
        <v>67</v>
      </c>
      <c r="CG29" s="5">
        <v>51</v>
      </c>
      <c r="CH29" s="5">
        <v>14</v>
      </c>
      <c r="CI29" s="5">
        <v>5</v>
      </c>
      <c r="CJ29" s="5">
        <v>12</v>
      </c>
      <c r="CK29" s="2">
        <v>0</v>
      </c>
      <c r="CL29" s="5">
        <v>1</v>
      </c>
      <c r="CM29" s="2">
        <v>0</v>
      </c>
      <c r="CN29" s="2">
        <v>0</v>
      </c>
      <c r="CO29" s="2">
        <v>0</v>
      </c>
      <c r="CP29" s="2">
        <v>0</v>
      </c>
      <c r="CQ29" s="5">
        <v>5</v>
      </c>
      <c r="CR29" s="5">
        <v>25</v>
      </c>
      <c r="CS29" s="5">
        <v>0.89092000000000005</v>
      </c>
      <c r="CT29" s="5">
        <v>0.92098000000000002</v>
      </c>
      <c r="CU29" s="2" t="s">
        <v>138</v>
      </c>
    </row>
    <row r="30" spans="1:99" s="2" customFormat="1" x14ac:dyDescent="0.25">
      <c r="A30" s="2" t="s">
        <v>369</v>
      </c>
      <c r="B30" s="2" t="s">
        <v>369</v>
      </c>
      <c r="C30" s="2" t="s">
        <v>370</v>
      </c>
      <c r="F30" s="2">
        <v>0</v>
      </c>
      <c r="G30" s="2">
        <v>72</v>
      </c>
      <c r="H30" s="2">
        <v>120000</v>
      </c>
      <c r="I30" s="2">
        <v>20000</v>
      </c>
      <c r="J30" s="2">
        <v>14200</v>
      </c>
      <c r="K30" s="2">
        <v>20000</v>
      </c>
      <c r="L30" s="2">
        <f t="shared" si="1"/>
        <v>871198000</v>
      </c>
      <c r="M30" s="2">
        <v>1048.8434159999999</v>
      </c>
      <c r="N30" s="2">
        <f t="shared" si="2"/>
        <v>45687619.200959995</v>
      </c>
      <c r="O30" s="2">
        <f t="shared" si="3"/>
        <v>1.6388178375</v>
      </c>
      <c r="P30" s="2">
        <f t="shared" si="4"/>
        <v>4244522.4664737601</v>
      </c>
      <c r="Q30" s="2">
        <f t="shared" si="5"/>
        <v>4.24452246647376</v>
      </c>
      <c r="R30" s="2">
        <v>276</v>
      </c>
      <c r="S30" s="2">
        <f t="shared" si="6"/>
        <v>714.83723999999995</v>
      </c>
      <c r="T30" s="2">
        <f t="shared" si="7"/>
        <v>176640</v>
      </c>
      <c r="U30" s="2">
        <f t="shared" si="8"/>
        <v>7694880000</v>
      </c>
      <c r="V30" s="2">
        <v>194960.12708999999</v>
      </c>
      <c r="W30" s="2">
        <f t="shared" si="9"/>
        <v>59.423846737031994</v>
      </c>
      <c r="X30" s="2">
        <f t="shared" si="10"/>
        <v>36.924278310083459</v>
      </c>
      <c r="Y30" s="2">
        <f t="shared" si="11"/>
        <v>8.1365675584253037</v>
      </c>
      <c r="Z30" s="2">
        <f t="shared" si="12"/>
        <v>19.068579524093352</v>
      </c>
      <c r="AA30" s="2">
        <f t="shared" si="13"/>
        <v>3.3926597425394864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>
        <v>501.55500000000001</v>
      </c>
      <c r="AF30" s="2">
        <f t="shared" si="16"/>
        <v>168.41408098232273</v>
      </c>
      <c r="AG30" s="2">
        <f t="shared" si="17"/>
        <v>0.25001411434947279</v>
      </c>
      <c r="AH30" s="2">
        <f t="shared" si="18"/>
        <v>0.24233066839370301</v>
      </c>
      <c r="AI30" s="2">
        <f t="shared" si="19"/>
        <v>618550580</v>
      </c>
      <c r="AJ30" s="2">
        <f t="shared" si="20"/>
        <v>17515416</v>
      </c>
      <c r="AK30" s="2">
        <f t="shared" si="21"/>
        <v>17.515415999999998</v>
      </c>
      <c r="AL30" s="2" t="s">
        <v>371</v>
      </c>
      <c r="AM30" s="2" t="s">
        <v>133</v>
      </c>
      <c r="AN30" s="2" t="s">
        <v>133</v>
      </c>
      <c r="AO30" s="2" t="s">
        <v>133</v>
      </c>
      <c r="AP30" s="2" t="s">
        <v>372</v>
      </c>
      <c r="AQ30" s="2" t="s">
        <v>278</v>
      </c>
      <c r="AR30" s="2" t="s">
        <v>373</v>
      </c>
      <c r="AS30" s="2">
        <v>3</v>
      </c>
      <c r="AT30" s="2" t="s">
        <v>374</v>
      </c>
      <c r="AU30" s="2" t="s">
        <v>375</v>
      </c>
      <c r="AV30" s="2">
        <v>9</v>
      </c>
      <c r="AW30" s="5">
        <v>51</v>
      </c>
      <c r="AX30" s="5">
        <v>48</v>
      </c>
      <c r="AY30" s="5">
        <v>1</v>
      </c>
      <c r="AZ30" s="5">
        <v>1.4</v>
      </c>
      <c r="BA30" s="5">
        <v>0.6</v>
      </c>
      <c r="BB30" s="5">
        <v>0.7</v>
      </c>
      <c r="BC30" s="5">
        <v>3.6</v>
      </c>
      <c r="BD30" s="5">
        <v>0.3</v>
      </c>
      <c r="BE30" s="5">
        <v>1.3</v>
      </c>
      <c r="BF30" s="5">
        <v>30.6</v>
      </c>
      <c r="BG30" s="5">
        <v>18.5</v>
      </c>
      <c r="BH30" s="5">
        <v>12.6</v>
      </c>
      <c r="BI30" s="2">
        <v>0</v>
      </c>
      <c r="BJ30" s="2">
        <v>0</v>
      </c>
      <c r="BK30" s="5">
        <v>14.5</v>
      </c>
      <c r="BL30" s="5">
        <v>15.9</v>
      </c>
      <c r="BM30" s="2">
        <v>0</v>
      </c>
      <c r="BN30" s="5">
        <v>0.2</v>
      </c>
      <c r="BO30" s="5">
        <v>62605</v>
      </c>
      <c r="BP30" s="5">
        <v>18134</v>
      </c>
      <c r="BQ30" s="5">
        <v>73</v>
      </c>
      <c r="BR30" s="5">
        <v>21</v>
      </c>
      <c r="BS30" s="5">
        <v>0.13</v>
      </c>
      <c r="BT30" s="5">
        <v>0.04</v>
      </c>
      <c r="BU30" s="5">
        <v>92533</v>
      </c>
      <c r="BV30" s="5">
        <v>107</v>
      </c>
      <c r="BW30" s="5">
        <v>0.19</v>
      </c>
      <c r="BX30" s="5">
        <v>458790</v>
      </c>
      <c r="BY30" s="5">
        <v>35882</v>
      </c>
      <c r="BZ30" s="5">
        <v>532</v>
      </c>
      <c r="CA30" s="5">
        <v>42</v>
      </c>
      <c r="CB30" s="5">
        <v>1.04</v>
      </c>
      <c r="CC30" s="5">
        <v>0.08</v>
      </c>
      <c r="CD30" s="5">
        <v>24</v>
      </c>
      <c r="CE30" s="5">
        <v>31</v>
      </c>
      <c r="CF30" s="5">
        <v>23</v>
      </c>
      <c r="CG30" s="5">
        <v>16</v>
      </c>
      <c r="CH30" s="5">
        <v>29</v>
      </c>
      <c r="CI30" s="5">
        <v>15</v>
      </c>
      <c r="CJ30" s="5">
        <v>22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5">
        <v>9</v>
      </c>
      <c r="CR30" s="5">
        <v>31</v>
      </c>
      <c r="CS30" s="5">
        <v>0.78639000000000003</v>
      </c>
      <c r="CT30" s="5">
        <v>0.40933000000000003</v>
      </c>
      <c r="CU30" s="2" t="s">
        <v>138</v>
      </c>
    </row>
    <row r="31" spans="1:99" s="2" customFormat="1" x14ac:dyDescent="0.25">
      <c r="A31" s="2" t="s">
        <v>376</v>
      </c>
      <c r="B31" s="2" t="s">
        <v>202</v>
      </c>
      <c r="C31" s="2" t="s">
        <v>377</v>
      </c>
      <c r="D31" s="2">
        <v>1971</v>
      </c>
      <c r="E31" s="2">
        <f t="shared" ref="E31:E37" si="22">2015-D31</f>
        <v>44</v>
      </c>
      <c r="F31" s="2">
        <v>60</v>
      </c>
      <c r="G31" s="2">
        <v>60</v>
      </c>
      <c r="H31" s="2">
        <v>26000</v>
      </c>
      <c r="I31" s="2">
        <v>955586</v>
      </c>
      <c r="J31" s="2">
        <v>99586</v>
      </c>
      <c r="K31" s="2">
        <v>955586</v>
      </c>
      <c r="L31" s="2">
        <f t="shared" si="1"/>
        <v>41625230601.400002</v>
      </c>
      <c r="M31" s="2">
        <v>18372</v>
      </c>
      <c r="N31" s="2">
        <f t="shared" si="2"/>
        <v>800284320</v>
      </c>
      <c r="O31" s="2">
        <f t="shared" si="3"/>
        <v>28.706250000000001</v>
      </c>
      <c r="P31" s="2">
        <f t="shared" si="4"/>
        <v>74348911.920000002</v>
      </c>
      <c r="Q31" s="2">
        <f t="shared" si="5"/>
        <v>74.348911920000006</v>
      </c>
      <c r="R31" s="2">
        <v>-98</v>
      </c>
      <c r="S31" s="2">
        <f t="shared" si="6"/>
        <v>-253.81901999999997</v>
      </c>
      <c r="T31" s="2">
        <f t="shared" si="7"/>
        <v>-62720</v>
      </c>
      <c r="U31" s="2">
        <f t="shared" si="8"/>
        <v>-2732240000</v>
      </c>
      <c r="V31" s="2">
        <v>1824104.7333</v>
      </c>
      <c r="W31" s="2">
        <f t="shared" si="9"/>
        <v>555.98712270983992</v>
      </c>
      <c r="X31" s="2">
        <f t="shared" si="10"/>
        <v>345.47449185862018</v>
      </c>
      <c r="Y31" s="2">
        <f t="shared" si="11"/>
        <v>18.189565101638468</v>
      </c>
      <c r="Z31" s="2">
        <f t="shared" si="12"/>
        <v>52.013052812780337</v>
      </c>
      <c r="AA31" s="2">
        <f t="shared" si="13"/>
        <v>4.5262061679999617</v>
      </c>
      <c r="AB31" s="2">
        <f t="shared" si="14"/>
        <v>2.6006526406390171</v>
      </c>
      <c r="AC31" s="2">
        <v>60</v>
      </c>
      <c r="AD31" s="2">
        <f t="shared" si="15"/>
        <v>0.86688421354633893</v>
      </c>
      <c r="AE31" s="2">
        <v>40.905299999999997</v>
      </c>
      <c r="AF31" s="2">
        <f t="shared" si="16"/>
        <v>-3.4138907032440668</v>
      </c>
      <c r="AG31" s="2">
        <f t="shared" si="17"/>
        <v>0.16294297419296011</v>
      </c>
      <c r="AH31" s="2">
        <f t="shared" si="18"/>
        <v>0.60526312565698226</v>
      </c>
      <c r="AI31" s="2">
        <f t="shared" si="19"/>
        <v>4337956201.4000006</v>
      </c>
      <c r="AJ31" s="2">
        <f t="shared" si="20"/>
        <v>122837339.28</v>
      </c>
      <c r="AK31" s="2">
        <f t="shared" si="21"/>
        <v>122.83733927999999</v>
      </c>
      <c r="AL31" s="2" t="s">
        <v>253</v>
      </c>
      <c r="AM31" s="2" t="s">
        <v>254</v>
      </c>
      <c r="AN31" s="2" t="s">
        <v>133</v>
      </c>
      <c r="AO31" s="2" t="s">
        <v>255</v>
      </c>
      <c r="AP31" s="2" t="s">
        <v>256</v>
      </c>
      <c r="AQ31" s="2" t="s">
        <v>219</v>
      </c>
      <c r="AR31" s="2" t="s">
        <v>257</v>
      </c>
      <c r="AS31" s="2">
        <v>1</v>
      </c>
      <c r="AT31" s="2" t="s">
        <v>258</v>
      </c>
      <c r="AU31" s="2" t="s">
        <v>259</v>
      </c>
      <c r="AV31" s="2">
        <v>11</v>
      </c>
      <c r="AW31" s="5">
        <v>93</v>
      </c>
      <c r="AX31" s="5">
        <v>7</v>
      </c>
      <c r="AY31" s="2">
        <v>0</v>
      </c>
      <c r="AZ31" s="5">
        <v>3</v>
      </c>
      <c r="BA31" s="5">
        <v>0.2</v>
      </c>
      <c r="BB31" s="2">
        <v>0</v>
      </c>
      <c r="BC31" s="2">
        <v>0</v>
      </c>
      <c r="BD31" s="2">
        <v>0</v>
      </c>
      <c r="BE31" s="2">
        <v>0</v>
      </c>
      <c r="BF31" s="5">
        <v>42</v>
      </c>
      <c r="BG31" s="5">
        <v>25.1</v>
      </c>
      <c r="BH31" s="5">
        <v>28.3</v>
      </c>
      <c r="BI31" s="2">
        <v>0</v>
      </c>
      <c r="BJ31" s="2">
        <v>0</v>
      </c>
      <c r="BK31" s="5">
        <v>0.8</v>
      </c>
      <c r="BL31" s="5">
        <v>0.4</v>
      </c>
      <c r="BM31" s="2">
        <v>0</v>
      </c>
      <c r="BN31" s="5">
        <v>0.2</v>
      </c>
      <c r="BO31" s="5">
        <v>26072</v>
      </c>
      <c r="BP31" s="5">
        <v>2649</v>
      </c>
      <c r="BQ31" s="5">
        <v>172</v>
      </c>
      <c r="BR31" s="5">
        <v>17</v>
      </c>
      <c r="BS31" s="5">
        <v>0.18</v>
      </c>
      <c r="BT31" s="5">
        <v>0.02</v>
      </c>
      <c r="BU31" s="5">
        <v>33921</v>
      </c>
      <c r="BV31" s="5">
        <v>223</v>
      </c>
      <c r="BW31" s="5">
        <v>0.24</v>
      </c>
      <c r="BX31" s="5">
        <v>79443</v>
      </c>
      <c r="BY31" s="5">
        <v>3956</v>
      </c>
      <c r="BZ31" s="5">
        <v>523</v>
      </c>
      <c r="CA31" s="5">
        <v>26</v>
      </c>
      <c r="CB31" s="5">
        <v>2.1800000000000002</v>
      </c>
      <c r="CC31" s="5">
        <v>0.11</v>
      </c>
      <c r="CD31" s="5">
        <v>2</v>
      </c>
      <c r="CE31" s="5">
        <v>5</v>
      </c>
      <c r="CF31" s="5">
        <v>2</v>
      </c>
      <c r="CG31" s="5">
        <v>1</v>
      </c>
      <c r="CH31" s="5">
        <v>53</v>
      </c>
      <c r="CI31" s="5">
        <v>42</v>
      </c>
      <c r="CJ31" s="5">
        <v>88</v>
      </c>
      <c r="CK31" s="2">
        <v>0</v>
      </c>
      <c r="CL31" s="5">
        <v>1</v>
      </c>
      <c r="CM31" s="2">
        <v>0</v>
      </c>
      <c r="CN31" s="2">
        <v>0</v>
      </c>
      <c r="CO31" s="2">
        <v>0</v>
      </c>
      <c r="CP31" s="2">
        <v>0</v>
      </c>
      <c r="CQ31" s="5">
        <v>1</v>
      </c>
      <c r="CR31" s="5">
        <v>5</v>
      </c>
      <c r="CS31" s="5">
        <v>0.38790000000000002</v>
      </c>
      <c r="CT31" s="5">
        <v>1.119E-2</v>
      </c>
      <c r="CU31" s="2" t="s">
        <v>172</v>
      </c>
    </row>
    <row r="32" spans="1:99" s="2" customFormat="1" x14ac:dyDescent="0.25">
      <c r="A32" s="2" t="s">
        <v>378</v>
      </c>
      <c r="C32" s="2" t="s">
        <v>379</v>
      </c>
      <c r="D32" s="2">
        <v>1991</v>
      </c>
      <c r="E32" s="2">
        <f t="shared" si="22"/>
        <v>24</v>
      </c>
      <c r="F32" s="2">
        <v>0</v>
      </c>
      <c r="G32" s="2">
        <v>360.00099999999998</v>
      </c>
      <c r="H32" s="2">
        <v>-98</v>
      </c>
      <c r="I32" s="2">
        <v>33892</v>
      </c>
      <c r="J32" s="2">
        <v>-99</v>
      </c>
      <c r="K32" s="2">
        <v>33892</v>
      </c>
      <c r="L32" s="2">
        <f t="shared" si="1"/>
        <v>1476332130.8</v>
      </c>
      <c r="M32" s="2">
        <v>367</v>
      </c>
      <c r="N32" s="2">
        <f t="shared" si="2"/>
        <v>15986520</v>
      </c>
      <c r="O32" s="2">
        <f t="shared" si="3"/>
        <v>0.57343750000000004</v>
      </c>
      <c r="P32" s="2">
        <f t="shared" si="4"/>
        <v>1485197.62</v>
      </c>
      <c r="Q32" s="2">
        <f t="shared" si="5"/>
        <v>1.4851976200000001</v>
      </c>
      <c r="R32" s="2">
        <v>1.36</v>
      </c>
      <c r="S32" s="2">
        <f t="shared" si="6"/>
        <v>3.5223863999999998</v>
      </c>
      <c r="T32" s="2">
        <f t="shared" si="7"/>
        <v>870.40000000000009</v>
      </c>
      <c r="U32" s="2">
        <f t="shared" si="8"/>
        <v>37916800</v>
      </c>
      <c r="V32" s="2">
        <v>28314.877467999999</v>
      </c>
      <c r="W32" s="2">
        <f t="shared" si="9"/>
        <v>8.6303746522463989</v>
      </c>
      <c r="X32" s="2">
        <f t="shared" si="10"/>
        <v>5.3626679031743922</v>
      </c>
      <c r="Y32" s="2">
        <f t="shared" si="11"/>
        <v>1.9977098826972606</v>
      </c>
      <c r="Z32" s="2">
        <f t="shared" si="12"/>
        <v>92.3485618383488</v>
      </c>
      <c r="AA32" s="2">
        <f t="shared" si="13"/>
        <v>-70.674434557384316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 t="s">
        <v>133</v>
      </c>
      <c r="AF32" s="2">
        <f t="shared" si="16"/>
        <v>2.3716621253405998</v>
      </c>
      <c r="AG32" s="2">
        <f t="shared" si="17"/>
        <v>2.0469093852379974</v>
      </c>
      <c r="AH32" s="2">
        <f t="shared" si="18"/>
        <v>-12.162334339929437</v>
      </c>
      <c r="AI32" s="2">
        <f t="shared" si="19"/>
        <v>-4312430.1000000006</v>
      </c>
      <c r="AJ32" s="2">
        <f t="shared" si="20"/>
        <v>-122114.52</v>
      </c>
      <c r="AK32" s="2">
        <f t="shared" si="21"/>
        <v>-0.12211452</v>
      </c>
      <c r="AL32" s="2" t="s">
        <v>380</v>
      </c>
      <c r="AM32" s="2" t="s">
        <v>133</v>
      </c>
      <c r="AN32" s="2" t="s">
        <v>133</v>
      </c>
      <c r="AO32" s="2" t="s">
        <v>381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172</v>
      </c>
    </row>
    <row r="33" spans="1:99" s="2" customFormat="1" x14ac:dyDescent="0.25">
      <c r="A33" s="2" t="s">
        <v>382</v>
      </c>
      <c r="C33" s="2" t="s">
        <v>383</v>
      </c>
      <c r="D33" s="2">
        <v>1991</v>
      </c>
      <c r="E33" s="2">
        <f t="shared" si="22"/>
        <v>24</v>
      </c>
      <c r="F33" s="2">
        <v>0</v>
      </c>
      <c r="G33" s="2">
        <v>170.001</v>
      </c>
      <c r="H33" s="2">
        <v>-98</v>
      </c>
      <c r="I33" s="2">
        <v>33892</v>
      </c>
      <c r="J33" s="2">
        <v>-99</v>
      </c>
      <c r="K33" s="2">
        <v>33892</v>
      </c>
      <c r="L33" s="2">
        <f t="shared" si="1"/>
        <v>1476332130.8</v>
      </c>
      <c r="M33" s="2">
        <v>367</v>
      </c>
      <c r="N33" s="2">
        <f t="shared" si="2"/>
        <v>15986520</v>
      </c>
      <c r="O33" s="2">
        <f t="shared" si="3"/>
        <v>0.57343750000000004</v>
      </c>
      <c r="P33" s="2">
        <f t="shared" si="4"/>
        <v>1485197.62</v>
      </c>
      <c r="Q33" s="2">
        <f t="shared" si="5"/>
        <v>1.4851976200000001</v>
      </c>
      <c r="R33" s="2">
        <v>-98</v>
      </c>
      <c r="S33" s="2">
        <f t="shared" si="6"/>
        <v>-253.81901999999997</v>
      </c>
      <c r="T33" s="2">
        <f t="shared" si="7"/>
        <v>-62720</v>
      </c>
      <c r="U33" s="2">
        <f t="shared" si="8"/>
        <v>-2732240000</v>
      </c>
      <c r="V33" s="2">
        <v>28314.877467999999</v>
      </c>
      <c r="W33" s="2">
        <f t="shared" si="9"/>
        <v>8.6303746522463989</v>
      </c>
      <c r="X33" s="2">
        <f t="shared" si="10"/>
        <v>5.3626679031743922</v>
      </c>
      <c r="Y33" s="2">
        <f t="shared" si="11"/>
        <v>1.9977098826972606</v>
      </c>
      <c r="Z33" s="2">
        <f t="shared" si="12"/>
        <v>92.3485618383488</v>
      </c>
      <c r="AA33" s="2">
        <f t="shared" si="13"/>
        <v>-70.674434557384316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 t="s">
        <v>133</v>
      </c>
      <c r="AF33" s="2">
        <f t="shared" si="16"/>
        <v>-170.8991825613079</v>
      </c>
      <c r="AG33" s="2">
        <f t="shared" si="17"/>
        <v>2.0469093852379974</v>
      </c>
      <c r="AH33" s="2">
        <f t="shared" si="18"/>
        <v>-12.162334339929437</v>
      </c>
      <c r="AI33" s="2">
        <f t="shared" si="19"/>
        <v>-4312430.1000000006</v>
      </c>
      <c r="AJ33" s="2">
        <f t="shared" si="20"/>
        <v>-122114.52</v>
      </c>
      <c r="AK33" s="2">
        <f t="shared" si="21"/>
        <v>-0.12211452</v>
      </c>
      <c r="AL33" s="2" t="s">
        <v>380</v>
      </c>
      <c r="AM33" s="2" t="s">
        <v>133</v>
      </c>
      <c r="AN33" s="2" t="s">
        <v>133</v>
      </c>
      <c r="AO33" s="2" t="s">
        <v>381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172</v>
      </c>
    </row>
    <row r="34" spans="1:99" s="2" customFormat="1" x14ac:dyDescent="0.25">
      <c r="A34" s="2" t="s">
        <v>384</v>
      </c>
      <c r="B34" s="2" t="s">
        <v>202</v>
      </c>
      <c r="C34" s="2" t="s">
        <v>385</v>
      </c>
      <c r="D34" s="2">
        <v>1920</v>
      </c>
      <c r="E34" s="2">
        <f t="shared" si="22"/>
        <v>95</v>
      </c>
      <c r="F34" s="2">
        <v>18</v>
      </c>
      <c r="G34" s="2">
        <v>20</v>
      </c>
      <c r="H34" s="2">
        <v>-98</v>
      </c>
      <c r="I34" s="2">
        <v>2400</v>
      </c>
      <c r="J34" s="2">
        <v>914</v>
      </c>
      <c r="K34" s="2">
        <v>2400</v>
      </c>
      <c r="L34" s="2">
        <f t="shared" si="1"/>
        <v>104543760</v>
      </c>
      <c r="M34" s="2">
        <v>300</v>
      </c>
      <c r="N34" s="2">
        <f t="shared" si="2"/>
        <v>13068000</v>
      </c>
      <c r="O34" s="2">
        <f t="shared" si="3"/>
        <v>0.46875</v>
      </c>
      <c r="P34" s="2">
        <f t="shared" si="4"/>
        <v>1214058</v>
      </c>
      <c r="Q34" s="2">
        <f t="shared" si="5"/>
        <v>1.2140580000000001</v>
      </c>
      <c r="R34" s="2">
        <v>-98</v>
      </c>
      <c r="S34" s="2">
        <f t="shared" si="6"/>
        <v>-253.81901999999997</v>
      </c>
      <c r="T34" s="2">
        <f t="shared" si="7"/>
        <v>-62720</v>
      </c>
      <c r="U34" s="2">
        <f t="shared" si="8"/>
        <v>-2732240000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7.9999816345270887</v>
      </c>
      <c r="AA34" s="2">
        <f t="shared" si="13"/>
        <v>0</v>
      </c>
      <c r="AB34" s="2">
        <f t="shared" si="14"/>
        <v>1.3333302724211815</v>
      </c>
      <c r="AC34" s="2">
        <v>18</v>
      </c>
      <c r="AD34" s="2">
        <f t="shared" si="15"/>
        <v>0.44444342414039384</v>
      </c>
      <c r="AE34" s="2" t="s">
        <v>133</v>
      </c>
      <c r="AF34" s="2">
        <f t="shared" si="16"/>
        <v>-209.06666666666666</v>
      </c>
      <c r="AG34" s="2">
        <f t="shared" si="17"/>
        <v>0.19612360862347378</v>
      </c>
      <c r="AH34" s="2">
        <f t="shared" si="18"/>
        <v>1.0768646661854182</v>
      </c>
      <c r="AI34" s="2">
        <f t="shared" si="19"/>
        <v>39813748.600000001</v>
      </c>
      <c r="AJ34" s="2">
        <f t="shared" si="20"/>
        <v>1127400.72</v>
      </c>
      <c r="AK34" s="2">
        <f t="shared" si="21"/>
        <v>1.12740072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172</v>
      </c>
    </row>
    <row r="35" spans="1:99" s="2" customFormat="1" x14ac:dyDescent="0.25">
      <c r="A35" s="2" t="s">
        <v>386</v>
      </c>
      <c r="B35" s="2" t="s">
        <v>202</v>
      </c>
      <c r="C35" s="2" t="s">
        <v>387</v>
      </c>
      <c r="D35" s="2">
        <v>1977</v>
      </c>
      <c r="E35" s="2">
        <f t="shared" si="22"/>
        <v>38</v>
      </c>
      <c r="F35" s="2">
        <v>169</v>
      </c>
      <c r="G35" s="2">
        <v>204</v>
      </c>
      <c r="H35" s="2">
        <v>-98</v>
      </c>
      <c r="I35" s="2">
        <v>400000</v>
      </c>
      <c r="J35" s="2">
        <v>390000</v>
      </c>
      <c r="K35" s="2">
        <v>400000</v>
      </c>
      <c r="L35" s="2">
        <f t="shared" si="1"/>
        <v>17423960000</v>
      </c>
      <c r="M35" s="2">
        <v>6800</v>
      </c>
      <c r="N35" s="2">
        <f t="shared" si="2"/>
        <v>296208000</v>
      </c>
      <c r="O35" s="2">
        <f t="shared" si="3"/>
        <v>10.625</v>
      </c>
      <c r="P35" s="2">
        <f t="shared" si="4"/>
        <v>27518648</v>
      </c>
      <c r="Q35" s="2">
        <f t="shared" si="5"/>
        <v>27.518648000000002</v>
      </c>
      <c r="R35" s="2">
        <v>-98</v>
      </c>
      <c r="S35" s="2">
        <f t="shared" si="6"/>
        <v>-253.81901999999997</v>
      </c>
      <c r="T35" s="2">
        <f t="shared" si="7"/>
        <v>-62720</v>
      </c>
      <c r="U35" s="2">
        <f t="shared" si="8"/>
        <v>-2732240000</v>
      </c>
      <c r="V35" s="2">
        <v>274202.47013999999</v>
      </c>
      <c r="W35" s="2">
        <f t="shared" si="9"/>
        <v>83.576912898671992</v>
      </c>
      <c r="X35" s="2">
        <f t="shared" si="10"/>
        <v>51.932302629695158</v>
      </c>
      <c r="Y35" s="2">
        <f t="shared" si="11"/>
        <v>4.494358069373825</v>
      </c>
      <c r="Z35" s="2">
        <f t="shared" si="12"/>
        <v>58.823394371522717</v>
      </c>
      <c r="AA35" s="2">
        <f t="shared" si="13"/>
        <v>0.17373591518570347</v>
      </c>
      <c r="AB35" s="2">
        <f t="shared" si="14"/>
        <v>1.0442022669501074</v>
      </c>
      <c r="AC35" s="2">
        <v>169</v>
      </c>
      <c r="AD35" s="2">
        <f t="shared" si="15"/>
        <v>0.34806742231670246</v>
      </c>
      <c r="AE35" s="2">
        <v>34.2044</v>
      </c>
      <c r="AF35" s="2">
        <f t="shared" si="16"/>
        <v>-9.2235294117647051</v>
      </c>
      <c r="AG35" s="2">
        <f t="shared" si="17"/>
        <v>0.30289851084171437</v>
      </c>
      <c r="AH35" s="2">
        <f t="shared" si="18"/>
        <v>5.7204523703210344E-2</v>
      </c>
      <c r="AI35" s="2">
        <f t="shared" si="19"/>
        <v>16988361000</v>
      </c>
      <c r="AJ35" s="2">
        <f t="shared" si="20"/>
        <v>481057200</v>
      </c>
      <c r="AK35" s="2">
        <f t="shared" si="21"/>
        <v>481.05720000000002</v>
      </c>
      <c r="AL35" s="2" t="s">
        <v>388</v>
      </c>
      <c r="AM35" s="2" t="s">
        <v>133</v>
      </c>
      <c r="AN35" s="2" t="s">
        <v>389</v>
      </c>
      <c r="AO35" s="2" t="s">
        <v>390</v>
      </c>
      <c r="AP35" s="2" t="s">
        <v>391</v>
      </c>
      <c r="AQ35" s="2" t="s">
        <v>305</v>
      </c>
      <c r="AR35" s="2" t="s">
        <v>392</v>
      </c>
      <c r="AS35" s="2">
        <v>1</v>
      </c>
      <c r="AT35" s="2" t="s">
        <v>393</v>
      </c>
      <c r="AU35" s="2" t="s">
        <v>394</v>
      </c>
      <c r="AV35" s="2">
        <v>9</v>
      </c>
      <c r="AW35" s="5">
        <v>100</v>
      </c>
      <c r="AX35" s="2">
        <v>0</v>
      </c>
      <c r="AY35" s="2">
        <v>0</v>
      </c>
      <c r="AZ35" s="5">
        <v>49.1</v>
      </c>
      <c r="BA35" s="5">
        <v>1.2</v>
      </c>
      <c r="BB35" s="2">
        <v>0</v>
      </c>
      <c r="BC35" s="5">
        <v>0.6</v>
      </c>
      <c r="BD35" s="2">
        <v>0</v>
      </c>
      <c r="BE35" s="5">
        <v>1.1000000000000001</v>
      </c>
      <c r="BF35" s="5">
        <v>8.1999999999999993</v>
      </c>
      <c r="BG35" s="5">
        <v>23.6</v>
      </c>
      <c r="BH35" s="5">
        <v>5.4</v>
      </c>
      <c r="BI35" s="2">
        <v>0</v>
      </c>
      <c r="BJ35" s="2">
        <v>0</v>
      </c>
      <c r="BK35" s="5">
        <v>2.8</v>
      </c>
      <c r="BL35" s="5">
        <v>3.8</v>
      </c>
      <c r="BM35" s="2">
        <v>0</v>
      </c>
      <c r="BN35" s="5">
        <v>4.2</v>
      </c>
      <c r="BO35" s="5">
        <v>2933</v>
      </c>
      <c r="BP35" s="5">
        <v>792</v>
      </c>
      <c r="BQ35" s="5">
        <v>52</v>
      </c>
      <c r="BR35" s="5">
        <v>14</v>
      </c>
      <c r="BS35" s="5">
        <v>0.19</v>
      </c>
      <c r="BT35" s="5">
        <v>0.05</v>
      </c>
      <c r="BU35" s="5">
        <v>4517</v>
      </c>
      <c r="BV35" s="5">
        <v>81</v>
      </c>
      <c r="BW35" s="5">
        <v>0.28999999999999998</v>
      </c>
      <c r="BX35" s="5">
        <v>10903</v>
      </c>
      <c r="BY35" s="5">
        <v>1008</v>
      </c>
      <c r="BZ35" s="5">
        <v>195</v>
      </c>
      <c r="CA35" s="5">
        <v>18</v>
      </c>
      <c r="CB35" s="5">
        <v>0.36</v>
      </c>
      <c r="CC35" s="5">
        <v>0.03</v>
      </c>
      <c r="CD35" s="5">
        <v>8</v>
      </c>
      <c r="CE35" s="5">
        <v>10</v>
      </c>
      <c r="CF35" s="5">
        <v>11</v>
      </c>
      <c r="CG35" s="5">
        <v>8</v>
      </c>
      <c r="CH35" s="5">
        <v>51</v>
      </c>
      <c r="CI35" s="5">
        <v>19</v>
      </c>
      <c r="CJ35" s="5">
        <v>45</v>
      </c>
      <c r="CK35" s="5">
        <v>8</v>
      </c>
      <c r="CL35" s="5">
        <v>22</v>
      </c>
      <c r="CM35" s="2">
        <v>0</v>
      </c>
      <c r="CN35" s="2">
        <v>0</v>
      </c>
      <c r="CO35" s="2">
        <v>0</v>
      </c>
      <c r="CP35" s="2">
        <v>0</v>
      </c>
      <c r="CQ35" s="5">
        <v>3</v>
      </c>
      <c r="CR35" s="5">
        <v>15</v>
      </c>
      <c r="CS35" s="5">
        <v>0.81576000000000004</v>
      </c>
      <c r="CT35" s="5">
        <v>0.47682000000000002</v>
      </c>
      <c r="CU35" s="2" t="s">
        <v>172</v>
      </c>
    </row>
    <row r="36" spans="1:99" s="2" customFormat="1" x14ac:dyDescent="0.25">
      <c r="A36" s="2" t="s">
        <v>395</v>
      </c>
      <c r="B36" s="2" t="s">
        <v>396</v>
      </c>
      <c r="C36" s="2" t="s">
        <v>397</v>
      </c>
      <c r="D36" s="2">
        <v>1959</v>
      </c>
      <c r="E36" s="2">
        <f t="shared" si="22"/>
        <v>56</v>
      </c>
      <c r="F36" s="2">
        <v>63.7</v>
      </c>
      <c r="G36" s="2">
        <v>66</v>
      </c>
      <c r="H36" s="2">
        <v>2340</v>
      </c>
      <c r="I36" s="2">
        <v>77500</v>
      </c>
      <c r="J36" s="2">
        <v>60000</v>
      </c>
      <c r="K36" s="2">
        <v>77500</v>
      </c>
      <c r="L36" s="2">
        <f t="shared" si="1"/>
        <v>3375892250</v>
      </c>
      <c r="M36" s="2">
        <v>2640</v>
      </c>
      <c r="N36" s="2">
        <f t="shared" si="2"/>
        <v>114998400</v>
      </c>
      <c r="O36" s="2">
        <f t="shared" si="3"/>
        <v>4.125</v>
      </c>
      <c r="P36" s="2">
        <f t="shared" si="4"/>
        <v>10683710.4</v>
      </c>
      <c r="Q36" s="2">
        <f t="shared" si="5"/>
        <v>10.683710400000001</v>
      </c>
      <c r="R36" s="2">
        <v>36</v>
      </c>
      <c r="S36" s="2">
        <f t="shared" si="6"/>
        <v>93.239639999999994</v>
      </c>
      <c r="T36" s="2">
        <f t="shared" si="7"/>
        <v>23040</v>
      </c>
      <c r="U36" s="2">
        <f t="shared" si="8"/>
        <v>1003680000</v>
      </c>
      <c r="V36" s="2">
        <v>145743.72425</v>
      </c>
      <c r="W36" s="2">
        <f t="shared" si="9"/>
        <v>44.422687151399998</v>
      </c>
      <c r="X36" s="2">
        <f t="shared" si="10"/>
        <v>27.6029869106045</v>
      </c>
      <c r="Y36" s="2">
        <f t="shared" si="11"/>
        <v>3.833881305218263</v>
      </c>
      <c r="Z36" s="2">
        <f t="shared" si="12"/>
        <v>29.355993213818628</v>
      </c>
      <c r="AA36" s="2">
        <f t="shared" si="13"/>
        <v>0.60023520380549344</v>
      </c>
      <c r="AB36" s="2">
        <f t="shared" si="14"/>
        <v>1.3825428515142208</v>
      </c>
      <c r="AC36" s="2">
        <v>63.7</v>
      </c>
      <c r="AD36" s="2">
        <f t="shared" si="15"/>
        <v>0.46084761717140704</v>
      </c>
      <c r="AE36" s="2" t="s">
        <v>133</v>
      </c>
      <c r="AF36" s="2">
        <f t="shared" si="16"/>
        <v>8.7272727272727266</v>
      </c>
      <c r="AG36" s="2">
        <f t="shared" si="17"/>
        <v>0.24260309000662658</v>
      </c>
      <c r="AH36" s="2">
        <f t="shared" si="18"/>
        <v>0.14435729805104258</v>
      </c>
      <c r="AI36" s="2">
        <f t="shared" si="19"/>
        <v>2613594000</v>
      </c>
      <c r="AJ36" s="2">
        <f t="shared" si="20"/>
        <v>74008800</v>
      </c>
      <c r="AK36" s="2">
        <f t="shared" si="21"/>
        <v>74.008799999999994</v>
      </c>
      <c r="AL36" s="2" t="s">
        <v>398</v>
      </c>
      <c r="AM36" s="2" t="s">
        <v>133</v>
      </c>
      <c r="AN36" s="2" t="s">
        <v>399</v>
      </c>
      <c r="AO36" s="2" t="s">
        <v>400</v>
      </c>
      <c r="AP36" s="2" t="s">
        <v>133</v>
      </c>
      <c r="AQ36" s="2" t="s">
        <v>133</v>
      </c>
      <c r="AR36" s="2" t="s">
        <v>133</v>
      </c>
      <c r="AS36" s="2">
        <v>0</v>
      </c>
      <c r="AT36" s="2" t="s">
        <v>133</v>
      </c>
      <c r="AU36" s="2" t="s">
        <v>133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172</v>
      </c>
    </row>
    <row r="37" spans="1:99" s="2" customFormat="1" x14ac:dyDescent="0.25">
      <c r="A37" s="2" t="s">
        <v>401</v>
      </c>
      <c r="B37" s="2" t="s">
        <v>402</v>
      </c>
      <c r="C37" s="2" t="s">
        <v>403</v>
      </c>
      <c r="D37" s="2">
        <v>1986</v>
      </c>
      <c r="E37" s="2">
        <f t="shared" si="22"/>
        <v>29</v>
      </c>
      <c r="F37" s="2">
        <v>72</v>
      </c>
      <c r="G37" s="2">
        <v>90</v>
      </c>
      <c r="H37" s="2">
        <v>1066</v>
      </c>
      <c r="I37" s="2">
        <v>39616</v>
      </c>
      <c r="J37" s="2">
        <v>25347</v>
      </c>
      <c r="K37" s="2">
        <v>39616</v>
      </c>
      <c r="L37" s="2">
        <f t="shared" si="1"/>
        <v>1725668998.4000001</v>
      </c>
      <c r="M37" s="2">
        <v>1034</v>
      </c>
      <c r="N37" s="2">
        <f t="shared" si="2"/>
        <v>45041040</v>
      </c>
      <c r="O37" s="2">
        <f t="shared" si="3"/>
        <v>1.6156250000000001</v>
      </c>
      <c r="P37" s="2">
        <f t="shared" si="4"/>
        <v>4184453.24</v>
      </c>
      <c r="Q37" s="2">
        <f t="shared" si="5"/>
        <v>4.1844532399999999</v>
      </c>
      <c r="R37" s="2">
        <v>9</v>
      </c>
      <c r="S37" s="2">
        <f t="shared" si="6"/>
        <v>23.309909999999999</v>
      </c>
      <c r="T37" s="2">
        <f t="shared" si="7"/>
        <v>5760</v>
      </c>
      <c r="U37" s="2">
        <f t="shared" si="8"/>
        <v>250920000</v>
      </c>
      <c r="V37" s="2">
        <v>69222.397440000001</v>
      </c>
      <c r="W37" s="2">
        <f t="shared" si="9"/>
        <v>21.098986739712</v>
      </c>
      <c r="X37" s="2">
        <f t="shared" si="10"/>
        <v>13.11030674075136</v>
      </c>
      <c r="Y37" s="2">
        <f t="shared" si="11"/>
        <v>2.9096257448861294</v>
      </c>
      <c r="Z37" s="2">
        <f t="shared" si="12"/>
        <v>38.31325827289956</v>
      </c>
      <c r="AA37" s="2">
        <f t="shared" si="13"/>
        <v>0.67484327169244041</v>
      </c>
      <c r="AB37" s="2">
        <f t="shared" si="14"/>
        <v>1.596385761370815</v>
      </c>
      <c r="AC37" s="2">
        <v>72</v>
      </c>
      <c r="AD37" s="2">
        <f t="shared" si="15"/>
        <v>0.532128587123605</v>
      </c>
      <c r="AE37" s="2">
        <v>15.404500000000001</v>
      </c>
      <c r="AF37" s="2">
        <f t="shared" si="16"/>
        <v>5.5705996131528046</v>
      </c>
      <c r="AG37" s="2">
        <f t="shared" si="17"/>
        <v>0.50592988160528862</v>
      </c>
      <c r="AH37" s="2">
        <f t="shared" si="18"/>
        <v>0.13383818614429718</v>
      </c>
      <c r="AI37" s="2">
        <f t="shared" si="19"/>
        <v>1104112785.3</v>
      </c>
      <c r="AJ37" s="2">
        <f t="shared" si="20"/>
        <v>31265017.559999999</v>
      </c>
      <c r="AK37" s="2">
        <f t="shared" si="21"/>
        <v>31.26501756</v>
      </c>
      <c r="AL37" s="2" t="s">
        <v>404</v>
      </c>
      <c r="AM37" s="2" t="s">
        <v>133</v>
      </c>
      <c r="AN37" s="2" t="s">
        <v>133</v>
      </c>
      <c r="AO37" s="2" t="s">
        <v>405</v>
      </c>
      <c r="AP37" s="2" t="s">
        <v>406</v>
      </c>
      <c r="AQ37" s="2" t="s">
        <v>345</v>
      </c>
      <c r="AR37" s="2" t="s">
        <v>407</v>
      </c>
      <c r="AS37" s="2">
        <v>1</v>
      </c>
      <c r="AT37" s="2" t="s">
        <v>408</v>
      </c>
      <c r="AU37" s="2" t="s">
        <v>409</v>
      </c>
      <c r="AV37" s="2">
        <v>9</v>
      </c>
      <c r="AW37" s="5">
        <v>97</v>
      </c>
      <c r="AX37" s="5">
        <v>3</v>
      </c>
      <c r="AY37" s="2">
        <v>0</v>
      </c>
      <c r="AZ37" s="5">
        <v>14.6</v>
      </c>
      <c r="BA37" s="5">
        <v>4.7</v>
      </c>
      <c r="BB37" s="5">
        <v>0.1</v>
      </c>
      <c r="BC37" s="2">
        <v>0</v>
      </c>
      <c r="BD37" s="2">
        <v>0</v>
      </c>
      <c r="BE37" s="5">
        <v>0.5</v>
      </c>
      <c r="BF37" s="5">
        <v>3.3</v>
      </c>
      <c r="BG37" s="5">
        <v>57.5</v>
      </c>
      <c r="BH37" s="5">
        <v>5.2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5">
        <v>14.1</v>
      </c>
      <c r="BO37" s="5">
        <v>1748</v>
      </c>
      <c r="BP37" s="5">
        <v>392</v>
      </c>
      <c r="BQ37" s="5">
        <v>70</v>
      </c>
      <c r="BR37" s="5">
        <v>16</v>
      </c>
      <c r="BS37" s="5">
        <v>0.19</v>
      </c>
      <c r="BT37" s="5">
        <v>0.04</v>
      </c>
      <c r="BU37" s="5">
        <v>2547</v>
      </c>
      <c r="BV37" s="5">
        <v>102</v>
      </c>
      <c r="BW37" s="5">
        <v>0.27</v>
      </c>
      <c r="BX37" s="5">
        <v>5159</v>
      </c>
      <c r="BY37" s="5">
        <v>325</v>
      </c>
      <c r="BZ37" s="5">
        <v>206</v>
      </c>
      <c r="CA37" s="5">
        <v>13</v>
      </c>
      <c r="CB37" s="5">
        <v>0.38</v>
      </c>
      <c r="CC37" s="5">
        <v>0.02</v>
      </c>
      <c r="CD37" s="2">
        <v>0</v>
      </c>
      <c r="CE37" s="2">
        <v>0</v>
      </c>
      <c r="CF37" s="2">
        <v>0</v>
      </c>
      <c r="CG37" s="2">
        <v>0</v>
      </c>
      <c r="CH37" s="5">
        <v>44</v>
      </c>
      <c r="CI37" s="5">
        <v>31</v>
      </c>
      <c r="CJ37" s="5">
        <v>49</v>
      </c>
      <c r="CK37" s="5">
        <v>25</v>
      </c>
      <c r="CL37" s="5">
        <v>50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5">
        <v>0.79325000000000001</v>
      </c>
      <c r="CT37" s="5">
        <v>0.84765000000000001</v>
      </c>
      <c r="CU37" s="2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2017-04-17T15:14:27Z</dcterms:created>
  <dcterms:modified xsi:type="dcterms:W3CDTF">2017-04-17T15:16:27Z</dcterms:modified>
</cp:coreProperties>
</file>