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27" i="1" l="1"/>
  <c r="AK27" i="1" s="1"/>
  <c r="AI27" i="1"/>
  <c r="AH27" i="1"/>
  <c r="AD27" i="1"/>
  <c r="X27" i="1"/>
  <c r="Y27" i="1" s="1"/>
  <c r="W27" i="1"/>
  <c r="AA27" i="1" s="1"/>
  <c r="U27" i="1"/>
  <c r="T27" i="1"/>
  <c r="AF27" i="1" s="1"/>
  <c r="S27" i="1"/>
  <c r="Q27" i="1"/>
  <c r="P27" i="1"/>
  <c r="O27" i="1"/>
  <c r="N27" i="1"/>
  <c r="Z27" i="1" s="1"/>
  <c r="AG27" i="1" s="1"/>
  <c r="L27" i="1"/>
  <c r="E27" i="1"/>
  <c r="AJ26" i="1"/>
  <c r="AK26" i="1" s="1"/>
  <c r="AA26" i="1" s="1"/>
  <c r="AI26" i="1"/>
  <c r="AF26" i="1"/>
  <c r="Z26" i="1"/>
  <c r="X26" i="1"/>
  <c r="Y26" i="1" s="1"/>
  <c r="W26" i="1"/>
  <c r="U26" i="1"/>
  <c r="T26" i="1"/>
  <c r="S26" i="1"/>
  <c r="Q26" i="1"/>
  <c r="P26" i="1"/>
  <c r="AH26" i="1" s="1"/>
  <c r="O26" i="1"/>
  <c r="N26" i="1"/>
  <c r="L26" i="1"/>
  <c r="E26" i="1"/>
  <c r="AJ25" i="1"/>
  <c r="AK25" i="1" s="1"/>
  <c r="AI25" i="1"/>
  <c r="AH25" i="1"/>
  <c r="AD25" i="1"/>
  <c r="AB25" i="1"/>
  <c r="X25" i="1"/>
  <c r="Y25" i="1" s="1"/>
  <c r="W25" i="1"/>
  <c r="U25" i="1"/>
  <c r="T25" i="1"/>
  <c r="AF25" i="1" s="1"/>
  <c r="S25" i="1"/>
  <c r="Q25" i="1"/>
  <c r="P25" i="1"/>
  <c r="O25" i="1"/>
  <c r="N25" i="1"/>
  <c r="Z25" i="1" s="1"/>
  <c r="AG25" i="1" s="1"/>
  <c r="L25" i="1"/>
  <c r="E25" i="1"/>
  <c r="AJ24" i="1"/>
  <c r="AK24" i="1" s="1"/>
  <c r="AA24" i="1" s="1"/>
  <c r="AI24" i="1"/>
  <c r="AG24" i="1"/>
  <c r="AF24" i="1"/>
  <c r="Z24" i="1"/>
  <c r="X24" i="1"/>
  <c r="Y24" i="1" s="1"/>
  <c r="W24" i="1"/>
  <c r="U24" i="1"/>
  <c r="T24" i="1"/>
  <c r="S24" i="1"/>
  <c r="Q24" i="1"/>
  <c r="P24" i="1"/>
  <c r="AH24" i="1" s="1"/>
  <c r="O24" i="1"/>
  <c r="N24" i="1"/>
  <c r="L24" i="1"/>
  <c r="E24" i="1"/>
  <c r="AJ23" i="1"/>
  <c r="AK23" i="1" s="1"/>
  <c r="AI23" i="1"/>
  <c r="AH23" i="1"/>
  <c r="AD23" i="1"/>
  <c r="AB23" i="1"/>
  <c r="X23" i="1"/>
  <c r="W23" i="1"/>
  <c r="U23" i="1"/>
  <c r="T23" i="1"/>
  <c r="AF23" i="1" s="1"/>
  <c r="S23" i="1"/>
  <c r="Q23" i="1"/>
  <c r="P23" i="1"/>
  <c r="O23" i="1"/>
  <c r="Y23" i="1" s="1"/>
  <c r="N23" i="1"/>
  <c r="Z23" i="1" s="1"/>
  <c r="AG23" i="1" s="1"/>
  <c r="L23" i="1"/>
  <c r="E23" i="1"/>
  <c r="AK22" i="1"/>
  <c r="AJ22" i="1"/>
  <c r="AI22" i="1"/>
  <c r="AF22" i="1"/>
  <c r="X22" i="1"/>
  <c r="Y22" i="1" s="1"/>
  <c r="W22" i="1"/>
  <c r="AA22" i="1" s="1"/>
  <c r="U22" i="1"/>
  <c r="T22" i="1"/>
  <c r="S22" i="1"/>
  <c r="Q22" i="1"/>
  <c r="P22" i="1"/>
  <c r="AH22" i="1" s="1"/>
  <c r="O22" i="1"/>
  <c r="N22" i="1"/>
  <c r="L22" i="1"/>
  <c r="Z22" i="1" s="1"/>
  <c r="E22" i="1"/>
  <c r="AJ21" i="1"/>
  <c r="AK21" i="1" s="1"/>
  <c r="AI21" i="1"/>
  <c r="AH21" i="1"/>
  <c r="X21" i="1"/>
  <c r="Y21" i="1" s="1"/>
  <c r="W21" i="1"/>
  <c r="U21" i="1"/>
  <c r="T21" i="1"/>
  <c r="AF21" i="1" s="1"/>
  <c r="S21" i="1"/>
  <c r="Q21" i="1"/>
  <c r="P21" i="1"/>
  <c r="O21" i="1"/>
  <c r="N21" i="1"/>
  <c r="Z21" i="1" s="1"/>
  <c r="AG21" i="1" s="1"/>
  <c r="L21" i="1"/>
  <c r="E21" i="1"/>
  <c r="AJ20" i="1"/>
  <c r="AK20" i="1" s="1"/>
  <c r="AA20" i="1" s="1"/>
  <c r="AI20" i="1"/>
  <c r="AF20" i="1"/>
  <c r="X20" i="1"/>
  <c r="Y20" i="1" s="1"/>
  <c r="W20" i="1"/>
  <c r="U20" i="1"/>
  <c r="T20" i="1"/>
  <c r="S20" i="1"/>
  <c r="Q20" i="1"/>
  <c r="P20" i="1"/>
  <c r="AH20" i="1" s="1"/>
  <c r="O20" i="1"/>
  <c r="N20" i="1"/>
  <c r="L20" i="1"/>
  <c r="Z20" i="1" s="1"/>
  <c r="E20" i="1"/>
  <c r="AJ19" i="1"/>
  <c r="AK19" i="1" s="1"/>
  <c r="AI19" i="1"/>
  <c r="AH19" i="1"/>
  <c r="AD19" i="1"/>
  <c r="X19" i="1"/>
  <c r="Y19" i="1" s="1"/>
  <c r="W19" i="1"/>
  <c r="AA19" i="1" s="1"/>
  <c r="U19" i="1"/>
  <c r="T19" i="1"/>
  <c r="AF19" i="1" s="1"/>
  <c r="S19" i="1"/>
  <c r="Q19" i="1"/>
  <c r="P19" i="1"/>
  <c r="O19" i="1"/>
  <c r="N19" i="1"/>
  <c r="Z19" i="1" s="1"/>
  <c r="AG19" i="1" s="1"/>
  <c r="L19" i="1"/>
  <c r="E19" i="1"/>
  <c r="AJ18" i="1"/>
  <c r="AK18" i="1" s="1"/>
  <c r="AA18" i="1" s="1"/>
  <c r="AI18" i="1"/>
  <c r="AF18" i="1"/>
  <c r="Z18" i="1"/>
  <c r="X18" i="1"/>
  <c r="Y18" i="1" s="1"/>
  <c r="W18" i="1"/>
  <c r="U18" i="1"/>
  <c r="T18" i="1"/>
  <c r="S18" i="1"/>
  <c r="Q18" i="1"/>
  <c r="P18" i="1"/>
  <c r="AH18" i="1" s="1"/>
  <c r="O18" i="1"/>
  <c r="N18" i="1"/>
  <c r="L18" i="1"/>
  <c r="E18" i="1"/>
  <c r="AJ17" i="1"/>
  <c r="AK17" i="1" s="1"/>
  <c r="AI17" i="1"/>
  <c r="AD17" i="1"/>
  <c r="AB17" i="1"/>
  <c r="X17" i="1"/>
  <c r="Y17" i="1" s="1"/>
  <c r="W17" i="1"/>
  <c r="U17" i="1"/>
  <c r="T17" i="1"/>
  <c r="AF17" i="1" s="1"/>
  <c r="S17" i="1"/>
  <c r="Q17" i="1"/>
  <c r="P17" i="1"/>
  <c r="AH17" i="1" s="1"/>
  <c r="O17" i="1"/>
  <c r="N17" i="1"/>
  <c r="Z17" i="1" s="1"/>
  <c r="AG17" i="1" s="1"/>
  <c r="L17" i="1"/>
  <c r="E17" i="1"/>
  <c r="AJ16" i="1"/>
  <c r="AK16" i="1" s="1"/>
  <c r="AA16" i="1" s="1"/>
  <c r="AI16" i="1"/>
  <c r="AF16" i="1"/>
  <c r="X16" i="1"/>
  <c r="Y16" i="1" s="1"/>
  <c r="W16" i="1"/>
  <c r="U16" i="1"/>
  <c r="T16" i="1"/>
  <c r="S16" i="1"/>
  <c r="Q16" i="1"/>
  <c r="P16" i="1"/>
  <c r="AH16" i="1" s="1"/>
  <c r="O16" i="1"/>
  <c r="N16" i="1"/>
  <c r="L16" i="1"/>
  <c r="Z16" i="1" s="1"/>
  <c r="E16" i="1"/>
  <c r="AJ15" i="1"/>
  <c r="AK15" i="1" s="1"/>
  <c r="AI15" i="1"/>
  <c r="Z15" i="1"/>
  <c r="AG15" i="1" s="1"/>
  <c r="X15" i="1"/>
  <c r="W15" i="1"/>
  <c r="AA15" i="1" s="1"/>
  <c r="U15" i="1"/>
  <c r="T15" i="1"/>
  <c r="AF15" i="1" s="1"/>
  <c r="S15" i="1"/>
  <c r="Q15" i="1"/>
  <c r="P15" i="1"/>
  <c r="AH15" i="1" s="1"/>
  <c r="O15" i="1"/>
  <c r="Y15" i="1" s="1"/>
  <c r="N15" i="1"/>
  <c r="L15" i="1"/>
  <c r="E15" i="1"/>
  <c r="AK14" i="1"/>
  <c r="AA14" i="1" s="1"/>
  <c r="AJ14" i="1"/>
  <c r="AI14" i="1"/>
  <c r="AF14" i="1"/>
  <c r="Z14" i="1"/>
  <c r="AD14" i="1" s="1"/>
  <c r="X14" i="1"/>
  <c r="Y14" i="1" s="1"/>
  <c r="W14" i="1"/>
  <c r="U14" i="1"/>
  <c r="T14" i="1"/>
  <c r="S14" i="1"/>
  <c r="Q14" i="1"/>
  <c r="P14" i="1"/>
  <c r="AH14" i="1" s="1"/>
  <c r="O14" i="1"/>
  <c r="N14" i="1"/>
  <c r="L14" i="1"/>
  <c r="E14" i="1"/>
  <c r="AJ13" i="1"/>
  <c r="AK13" i="1" s="1"/>
  <c r="AI13" i="1"/>
  <c r="X13" i="1"/>
  <c r="Y13" i="1" s="1"/>
  <c r="W13" i="1"/>
  <c r="U13" i="1"/>
  <c r="T13" i="1"/>
  <c r="AF13" i="1" s="1"/>
  <c r="S13" i="1"/>
  <c r="Q13" i="1"/>
  <c r="P13" i="1"/>
  <c r="AH13" i="1" s="1"/>
  <c r="O13" i="1"/>
  <c r="N13" i="1"/>
  <c r="Z13" i="1" s="1"/>
  <c r="L13" i="1"/>
  <c r="E13" i="1"/>
  <c r="AJ12" i="1"/>
  <c r="AK12" i="1" s="1"/>
  <c r="AA12" i="1" s="1"/>
  <c r="AI12" i="1"/>
  <c r="AF12" i="1"/>
  <c r="X12" i="1"/>
  <c r="Y12" i="1" s="1"/>
  <c r="W12" i="1"/>
  <c r="U12" i="1"/>
  <c r="T12" i="1"/>
  <c r="S12" i="1"/>
  <c r="Q12" i="1"/>
  <c r="P12" i="1"/>
  <c r="AH12" i="1" s="1"/>
  <c r="O12" i="1"/>
  <c r="N12" i="1"/>
  <c r="Z12" i="1" s="1"/>
  <c r="L12" i="1"/>
  <c r="E12" i="1"/>
  <c r="AJ11" i="1"/>
  <c r="AK11" i="1" s="1"/>
  <c r="AI11" i="1"/>
  <c r="X11" i="1"/>
  <c r="Y11" i="1" s="1"/>
  <c r="W11" i="1"/>
  <c r="AA11" i="1" s="1"/>
  <c r="U11" i="1"/>
  <c r="T11" i="1"/>
  <c r="AF11" i="1" s="1"/>
  <c r="S11" i="1"/>
  <c r="Q11" i="1"/>
  <c r="P11" i="1"/>
  <c r="AH11" i="1" s="1"/>
  <c r="O11" i="1"/>
  <c r="N11" i="1"/>
  <c r="Z11" i="1" s="1"/>
  <c r="L11" i="1"/>
  <c r="E11" i="1"/>
  <c r="AJ10" i="1"/>
  <c r="AK10" i="1" s="1"/>
  <c r="AI10" i="1"/>
  <c r="AF10" i="1"/>
  <c r="X10" i="1"/>
  <c r="Y10" i="1" s="1"/>
  <c r="W10" i="1"/>
  <c r="AA10" i="1" s="1"/>
  <c r="U10" i="1"/>
  <c r="T10" i="1"/>
  <c r="S10" i="1"/>
  <c r="Q10" i="1"/>
  <c r="P10" i="1"/>
  <c r="AH10" i="1" s="1"/>
  <c r="O10" i="1"/>
  <c r="N10" i="1"/>
  <c r="L10" i="1"/>
  <c r="Z10" i="1" s="1"/>
  <c r="E10" i="1"/>
  <c r="AJ9" i="1"/>
  <c r="AK9" i="1" s="1"/>
  <c r="AI9" i="1"/>
  <c r="Z9" i="1"/>
  <c r="AG9" i="1" s="1"/>
  <c r="X9" i="1"/>
  <c r="Y9" i="1" s="1"/>
  <c r="W9" i="1"/>
  <c r="AA9" i="1" s="1"/>
  <c r="U9" i="1"/>
  <c r="T9" i="1"/>
  <c r="AF9" i="1" s="1"/>
  <c r="S9" i="1"/>
  <c r="Q9" i="1"/>
  <c r="P9" i="1"/>
  <c r="AH9" i="1" s="1"/>
  <c r="O9" i="1"/>
  <c r="N9" i="1"/>
  <c r="L9" i="1"/>
  <c r="E9" i="1"/>
  <c r="AJ8" i="1"/>
  <c r="AK8" i="1" s="1"/>
  <c r="AA8" i="1" s="1"/>
  <c r="AI8" i="1"/>
  <c r="AF8" i="1"/>
  <c r="X8" i="1"/>
  <c r="Y8" i="1" s="1"/>
  <c r="W8" i="1"/>
  <c r="U8" i="1"/>
  <c r="T8" i="1"/>
  <c r="S8" i="1"/>
  <c r="Q8" i="1"/>
  <c r="P8" i="1"/>
  <c r="AH8" i="1" s="1"/>
  <c r="O8" i="1"/>
  <c r="N8" i="1"/>
  <c r="L8" i="1"/>
  <c r="Z8" i="1" s="1"/>
  <c r="E8" i="1"/>
  <c r="AJ7" i="1"/>
  <c r="AK7" i="1" s="1"/>
  <c r="AI7" i="1"/>
  <c r="Z7" i="1"/>
  <c r="AG7" i="1" s="1"/>
  <c r="X7" i="1"/>
  <c r="W7" i="1"/>
  <c r="AA7" i="1" s="1"/>
  <c r="U7" i="1"/>
  <c r="T7" i="1"/>
  <c r="AF7" i="1" s="1"/>
  <c r="S7" i="1"/>
  <c r="Q7" i="1"/>
  <c r="P7" i="1"/>
  <c r="AH7" i="1" s="1"/>
  <c r="O7" i="1"/>
  <c r="Y7" i="1" s="1"/>
  <c r="N7" i="1"/>
  <c r="L7" i="1"/>
  <c r="E7" i="1"/>
  <c r="AK6" i="1"/>
  <c r="AA6" i="1" s="1"/>
  <c r="AJ6" i="1"/>
  <c r="AI6" i="1"/>
  <c r="AF6" i="1"/>
  <c r="Z6" i="1"/>
  <c r="AD6" i="1" s="1"/>
  <c r="X6" i="1"/>
  <c r="Y6" i="1" s="1"/>
  <c r="W6" i="1"/>
  <c r="U6" i="1"/>
  <c r="T6" i="1"/>
  <c r="S6" i="1"/>
  <c r="Q6" i="1"/>
  <c r="P6" i="1"/>
  <c r="AH6" i="1" s="1"/>
  <c r="O6" i="1"/>
  <c r="N6" i="1"/>
  <c r="L6" i="1"/>
  <c r="E6" i="1"/>
  <c r="AJ5" i="1"/>
  <c r="AK5" i="1" s="1"/>
  <c r="AI5" i="1"/>
  <c r="X5" i="1"/>
  <c r="Y5" i="1" s="1"/>
  <c r="W5" i="1"/>
  <c r="U5" i="1"/>
  <c r="T5" i="1"/>
  <c r="AF5" i="1" s="1"/>
  <c r="S5" i="1"/>
  <c r="Q5" i="1"/>
  <c r="P5" i="1"/>
  <c r="AH5" i="1" s="1"/>
  <c r="O5" i="1"/>
  <c r="N5" i="1"/>
  <c r="Z5" i="1" s="1"/>
  <c r="L5" i="1"/>
  <c r="E5" i="1"/>
  <c r="AJ4" i="1"/>
  <c r="AK4" i="1" s="1"/>
  <c r="AA4" i="1" s="1"/>
  <c r="AI4" i="1"/>
  <c r="AF4" i="1"/>
  <c r="X4" i="1"/>
  <c r="Y4" i="1" s="1"/>
  <c r="W4" i="1"/>
  <c r="U4" i="1"/>
  <c r="T4" i="1"/>
  <c r="S4" i="1"/>
  <c r="Q4" i="1"/>
  <c r="P4" i="1"/>
  <c r="AH4" i="1" s="1"/>
  <c r="O4" i="1"/>
  <c r="N4" i="1"/>
  <c r="Z4" i="1" s="1"/>
  <c r="L4" i="1"/>
  <c r="E4" i="1"/>
  <c r="AJ3" i="1"/>
  <c r="AK3" i="1" s="1"/>
  <c r="AI3" i="1"/>
  <c r="X3" i="1"/>
  <c r="Y3" i="1" s="1"/>
  <c r="W3" i="1"/>
  <c r="AA3" i="1" s="1"/>
  <c r="U3" i="1"/>
  <c r="T3" i="1"/>
  <c r="AF3" i="1" s="1"/>
  <c r="S3" i="1"/>
  <c r="Q3" i="1"/>
  <c r="P3" i="1"/>
  <c r="AH3" i="1" s="1"/>
  <c r="O3" i="1"/>
  <c r="N3" i="1"/>
  <c r="Z3" i="1" s="1"/>
  <c r="L3" i="1"/>
  <c r="E3" i="1"/>
  <c r="AG3" i="1" l="1"/>
  <c r="AB3" i="1"/>
  <c r="AD3" i="1"/>
  <c r="AG11" i="1"/>
  <c r="AB11" i="1"/>
  <c r="AD11" i="1"/>
  <c r="AD20" i="1"/>
  <c r="AB20" i="1"/>
  <c r="AG20" i="1"/>
  <c r="AD22" i="1"/>
  <c r="AB22" i="1"/>
  <c r="AG22" i="1"/>
  <c r="AD4" i="1"/>
  <c r="AB4" i="1"/>
  <c r="AG4" i="1"/>
  <c r="AD8" i="1"/>
  <c r="AG8" i="1"/>
  <c r="AB8" i="1"/>
  <c r="AD10" i="1"/>
  <c r="AG10" i="1"/>
  <c r="AB10" i="1"/>
  <c r="AD12" i="1"/>
  <c r="AB12" i="1"/>
  <c r="AG12" i="1"/>
  <c r="AD16" i="1"/>
  <c r="AG16" i="1"/>
  <c r="AB16" i="1"/>
  <c r="AG5" i="1"/>
  <c r="AB5" i="1"/>
  <c r="AD5" i="1"/>
  <c r="AG13" i="1"/>
  <c r="AB13" i="1"/>
  <c r="AD13" i="1"/>
  <c r="AG14" i="1"/>
  <c r="AD18" i="1"/>
  <c r="AB18" i="1"/>
  <c r="AD26" i="1"/>
  <c r="AB26" i="1"/>
  <c r="AA17" i="1"/>
  <c r="AG6" i="1"/>
  <c r="AB9" i="1"/>
  <c r="AD24" i="1"/>
  <c r="AB24" i="1"/>
  <c r="AA25" i="1"/>
  <c r="AB6" i="1"/>
  <c r="AB7" i="1"/>
  <c r="AD9" i="1"/>
  <c r="AB14" i="1"/>
  <c r="AB15" i="1"/>
  <c r="AB21" i="1"/>
  <c r="AA23" i="1"/>
  <c r="AA5" i="1"/>
  <c r="AD7" i="1"/>
  <c r="AA13" i="1"/>
  <c r="AD15" i="1"/>
  <c r="AG18" i="1"/>
  <c r="AB19" i="1"/>
  <c r="AA21" i="1"/>
  <c r="AD21" i="1"/>
  <c r="AG26" i="1"/>
  <c r="AB27" i="1"/>
</calcChain>
</file>

<file path=xl/sharedStrings.xml><?xml version="1.0" encoding="utf-8"?>
<sst xmlns="http://schemas.openxmlformats.org/spreadsheetml/2006/main" count="506" uniqueCount="339">
  <si>
    <t>RICHMOND</t>
  </si>
  <si>
    <t>SD00006</t>
  </si>
  <si>
    <t>3.278</t>
  </si>
  <si>
    <t>414.2</t>
  </si>
  <si>
    <t>Richmond Lake</t>
  </si>
  <si>
    <t>10160003007695</t>
  </si>
  <si>
    <t>28320</t>
  </si>
  <si>
    <t>10160003</t>
  </si>
  <si>
    <t>0.28</t>
  </si>
  <si>
    <t>10160003059</t>
  </si>
  <si>
    <t>29191</t>
  </si>
  <si>
    <t>Surface area from NID</t>
  </si>
  <si>
    <t>WILLOW CREEK</t>
  </si>
  <si>
    <t>SD00008</t>
  </si>
  <si>
    <t>1.034</t>
  </si>
  <si>
    <t>ND</t>
  </si>
  <si>
    <t>Willow Creek Lake</t>
  </si>
  <si>
    <t>10160004002793</t>
  </si>
  <si>
    <t>27587</t>
  </si>
  <si>
    <t>10160004</t>
  </si>
  <si>
    <t>0.24</t>
  </si>
  <si>
    <t>10160004035</t>
  </si>
  <si>
    <t>28450</t>
  </si>
  <si>
    <t>MINA</t>
  </si>
  <si>
    <t>LAKE PARMLEY</t>
  </si>
  <si>
    <t>SD00016</t>
  </si>
  <si>
    <t>2.82</t>
  </si>
  <si>
    <t>430.7</t>
  </si>
  <si>
    <t>Lake Parmley</t>
  </si>
  <si>
    <t>10160008007914</t>
  </si>
  <si>
    <t>28325</t>
  </si>
  <si>
    <t>10160008</t>
  </si>
  <si>
    <t>0.22</t>
  </si>
  <si>
    <t>10160008008</t>
  </si>
  <si>
    <t>29193</t>
  </si>
  <si>
    <t>EAST VERMILLION</t>
  </si>
  <si>
    <t>SD00031</t>
  </si>
  <si>
    <t>2.304</t>
  </si>
  <si>
    <t>East Fork Vermillion River Reservoir</t>
  </si>
  <si>
    <t>10170102002258</t>
  </si>
  <si>
    <t>28338</t>
  </si>
  <si>
    <t>10170102</t>
  </si>
  <si>
    <t>0.25</t>
  </si>
  <si>
    <t>10170102018</t>
  </si>
  <si>
    <t>29207</t>
  </si>
  <si>
    <t>ELM LAKE DAM</t>
  </si>
  <si>
    <t>SD00328</t>
  </si>
  <si>
    <t>4.959</t>
  </si>
  <si>
    <t>444.4</t>
  </si>
  <si>
    <t>Elm Lake</t>
  </si>
  <si>
    <t>10160004008220</t>
  </si>
  <si>
    <t>28305</t>
  </si>
  <si>
    <t>0.23</t>
  </si>
  <si>
    <t>10160004024</t>
  </si>
  <si>
    <t>29178</t>
  </si>
  <si>
    <t>MITCHELL</t>
  </si>
  <si>
    <t>SD00685</t>
  </si>
  <si>
    <t>2.708</t>
  </si>
  <si>
    <t>1258</t>
  </si>
  <si>
    <t>Lake Mitchell</t>
  </si>
  <si>
    <t>10160011003142</t>
  </si>
  <si>
    <t>28335</t>
  </si>
  <si>
    <t>10160011</t>
  </si>
  <si>
    <t>0.36</t>
  </si>
  <si>
    <t>10160011033</t>
  </si>
  <si>
    <t>29202</t>
  </si>
  <si>
    <t>OGLALA DAM</t>
  </si>
  <si>
    <t>SD00969</t>
  </si>
  <si>
    <t>2.223</t>
  </si>
  <si>
    <t>Oglala Lake</t>
  </si>
  <si>
    <t>10140201004254</t>
  </si>
  <si>
    <t>27174</t>
  </si>
  <si>
    <t>10140201</t>
  </si>
  <si>
    <t>10140201072</t>
  </si>
  <si>
    <t>28034</t>
  </si>
  <si>
    <t>BIG BEND DAM</t>
  </si>
  <si>
    <t>LAKE SHARPE</t>
  </si>
  <si>
    <t>SD01092</t>
  </si>
  <si>
    <t>236.416</t>
  </si>
  <si>
    <t>432.8</t>
  </si>
  <si>
    <t>Lake Sharpe</t>
  </si>
  <si>
    <t>10140101010177</t>
  </si>
  <si>
    <t>28028</t>
  </si>
  <si>
    <t>10140102</t>
  </si>
  <si>
    <t>0.71</t>
  </si>
  <si>
    <t>10140102001</t>
  </si>
  <si>
    <t>28897</t>
  </si>
  <si>
    <t>FORT RANDALL DAM</t>
  </si>
  <si>
    <t>LAKE FRANCIS CASE</t>
  </si>
  <si>
    <t>SD01093</t>
  </si>
  <si>
    <t>304.577</t>
  </si>
  <si>
    <t>Lake Francis Case</t>
  </si>
  <si>
    <t>10140101012125</t>
  </si>
  <si>
    <t>28043</t>
  </si>
  <si>
    <t>10140101</t>
  </si>
  <si>
    <t>0.33</t>
  </si>
  <si>
    <t>10140101074</t>
  </si>
  <si>
    <t>28967</t>
  </si>
  <si>
    <t>GAVINS POINT DAM</t>
  </si>
  <si>
    <t>LEWIS AND CLARK LAKE</t>
  </si>
  <si>
    <t>SD01094</t>
  </si>
  <si>
    <t>99.091</t>
  </si>
  <si>
    <t>1208</t>
  </si>
  <si>
    <t>Lewis and Clark Lake</t>
  </si>
  <si>
    <t>10170101019086</t>
  </si>
  <si>
    <t>28352</t>
  </si>
  <si>
    <t>10170101</t>
  </si>
  <si>
    <t>0.29</t>
  </si>
  <si>
    <t>10170101026</t>
  </si>
  <si>
    <t>29220</t>
  </si>
  <si>
    <t>OAHE DAM</t>
  </si>
  <si>
    <t>LAKE OAHE</t>
  </si>
  <si>
    <t>SD01095</t>
  </si>
  <si>
    <t>728.473</t>
  </si>
  <si>
    <t>Lake Oahe</t>
  </si>
  <si>
    <t>10130105003832</t>
  </si>
  <si>
    <t>26542</t>
  </si>
  <si>
    <t>10130105</t>
  </si>
  <si>
    <t>10130105108</t>
  </si>
  <si>
    <t>27398</t>
  </si>
  <si>
    <t>ANGOSTURA</t>
  </si>
  <si>
    <t>SD01099</t>
  </si>
  <si>
    <t>19.235</t>
  </si>
  <si>
    <t>971.4</t>
  </si>
  <si>
    <t>Angostura Reservoir</t>
  </si>
  <si>
    <t>10120106002344</t>
  </si>
  <si>
    <t>26156</t>
  </si>
  <si>
    <t>10120109</t>
  </si>
  <si>
    <t>0.73</t>
  </si>
  <si>
    <t>10120109040</t>
  </si>
  <si>
    <t>27010</t>
  </si>
  <si>
    <t>BELLE FOURCHE</t>
  </si>
  <si>
    <t>SD01100</t>
  </si>
  <si>
    <t>24.711</t>
  </si>
  <si>
    <t>Belle Fourche Reservoir</t>
  </si>
  <si>
    <t>10120202004351</t>
  </si>
  <si>
    <t>28383</t>
  </si>
  <si>
    <t>10120202</t>
  </si>
  <si>
    <t>0.41</t>
  </si>
  <si>
    <t>10120202063</t>
  </si>
  <si>
    <t>29251</t>
  </si>
  <si>
    <t>DEERFIELD</t>
  </si>
  <si>
    <t>SD01138</t>
  </si>
  <si>
    <t>1.327</t>
  </si>
  <si>
    <t>1798.3</t>
  </si>
  <si>
    <t>Deerfield Lake</t>
  </si>
  <si>
    <t>10120110000676</t>
  </si>
  <si>
    <t>61659</t>
  </si>
  <si>
    <t>10120110</t>
  </si>
  <si>
    <t>0.47</t>
  </si>
  <si>
    <t>10120110010</t>
  </si>
  <si>
    <t>27023</t>
  </si>
  <si>
    <t>PACTOLA</t>
  </si>
  <si>
    <t>SD01139</t>
  </si>
  <si>
    <t>3.402</t>
  </si>
  <si>
    <t>Pactola Reservoir</t>
  </si>
  <si>
    <t>10120110000666</t>
  </si>
  <si>
    <t>28027</t>
  </si>
  <si>
    <t>0.43</t>
  </si>
  <si>
    <t>10120110005</t>
  </si>
  <si>
    <t>28892</t>
  </si>
  <si>
    <t>SHADEHILL</t>
  </si>
  <si>
    <t>SD01141</t>
  </si>
  <si>
    <t>15.383</t>
  </si>
  <si>
    <t>Shadehill Reservoir</t>
  </si>
  <si>
    <t>10130302002621</t>
  </si>
  <si>
    <t>28264</t>
  </si>
  <si>
    <t>10130302</t>
  </si>
  <si>
    <t>10130302009</t>
  </si>
  <si>
    <t>29132</t>
  </si>
  <si>
    <t>JAMES DIVERSION</t>
  </si>
  <si>
    <t>SD01143</t>
  </si>
  <si>
    <t>COLUMBIA ROAD DAM</t>
  </si>
  <si>
    <t>SD01192</t>
  </si>
  <si>
    <t>30.85</t>
  </si>
  <si>
    <t>392</t>
  </si>
  <si>
    <t>28315</t>
  </si>
  <si>
    <t>0.67</t>
  </si>
  <si>
    <t>10160003012</t>
  </si>
  <si>
    <t>29183</t>
  </si>
  <si>
    <t>LACREEK #10 DAM</t>
  </si>
  <si>
    <t>SD01194</t>
  </si>
  <si>
    <t>2.303</t>
  </si>
  <si>
    <t>278.6</t>
  </si>
  <si>
    <t>Little White River Pool Reservoir</t>
  </si>
  <si>
    <t>10140203002048</t>
  </si>
  <si>
    <t>GRIZZLY GULCH TAILINGS DAM</t>
  </si>
  <si>
    <t>SD02255</t>
  </si>
  <si>
    <t>DRY LAKE WPA</t>
  </si>
  <si>
    <t>SD02479</t>
  </si>
  <si>
    <t>LACREEK DAM NO. 7</t>
  </si>
  <si>
    <t>SD10056</t>
  </si>
  <si>
    <t>1.363</t>
  </si>
  <si>
    <t>10140203002077</t>
  </si>
  <si>
    <t>LACREEK DAM NO. 8</t>
  </si>
  <si>
    <t>SD10057</t>
  </si>
  <si>
    <t>1.875</t>
  </si>
  <si>
    <t>10140203002064</t>
  </si>
  <si>
    <t>27245</t>
  </si>
  <si>
    <t>10140203</t>
  </si>
  <si>
    <t>10140203019</t>
  </si>
  <si>
    <t>28105</t>
  </si>
  <si>
    <t>LACREEK DAM NO. 9</t>
  </si>
  <si>
    <t>SD10058</t>
  </si>
  <si>
    <t>2.022</t>
  </si>
  <si>
    <t>10140203002052</t>
  </si>
  <si>
    <t>SHADEHILL DIKE NO. 2</t>
  </si>
  <si>
    <t>SD82937</t>
  </si>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</sst>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2" borderId="0" xfId="0" applyFill="1"/>
    <xf numFmtId="0" fontId="0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7"/>
  <sheetViews>
    <sheetView tabSelected="1" workbookViewId="0">
      <selection activeCell="C1" sqref="C1"/>
    </sheetView>
  </sheetViews>
  <sheetFormatPr defaultRowHeight="15" x14ac:dyDescent="0.25"/>
  <cols>
    <col min="1" max="1" width="25.140625" customWidth="1"/>
    <col min="2" max="2" width="25" customWidth="1"/>
  </cols>
  <sheetData>
    <row r="1" spans="1:99" s="1" customFormat="1" ht="17.25" x14ac:dyDescent="0.25">
      <c r="A1" s="3" t="s">
        <v>208</v>
      </c>
      <c r="B1" s="3" t="s">
        <v>209</v>
      </c>
      <c r="C1" s="3" t="s">
        <v>210</v>
      </c>
      <c r="D1" s="3" t="s">
        <v>211</v>
      </c>
      <c r="E1" s="3" t="s">
        <v>212</v>
      </c>
      <c r="F1" s="3" t="s">
        <v>213</v>
      </c>
      <c r="G1" s="3" t="s">
        <v>214</v>
      </c>
      <c r="H1" s="3" t="s">
        <v>215</v>
      </c>
      <c r="I1" s="3" t="s">
        <v>216</v>
      </c>
      <c r="J1" s="3" t="s">
        <v>217</v>
      </c>
      <c r="K1" s="3" t="s">
        <v>218</v>
      </c>
      <c r="L1" s="3" t="s">
        <v>219</v>
      </c>
      <c r="M1" s="3" t="s">
        <v>220</v>
      </c>
      <c r="N1" s="3" t="s">
        <v>221</v>
      </c>
      <c r="O1" s="3" t="s">
        <v>222</v>
      </c>
      <c r="P1" s="3" t="s">
        <v>223</v>
      </c>
      <c r="Q1" s="3" t="s">
        <v>224</v>
      </c>
      <c r="R1" s="3" t="s">
        <v>225</v>
      </c>
      <c r="S1" s="3" t="s">
        <v>226</v>
      </c>
      <c r="T1" s="3" t="s">
        <v>227</v>
      </c>
      <c r="U1" s="3" t="s">
        <v>228</v>
      </c>
      <c r="V1" s="3" t="s">
        <v>229</v>
      </c>
      <c r="W1" s="3" t="s">
        <v>230</v>
      </c>
      <c r="X1" s="3" t="s">
        <v>231</v>
      </c>
      <c r="Y1" s="3" t="s">
        <v>232</v>
      </c>
      <c r="Z1" s="3" t="s">
        <v>233</v>
      </c>
      <c r="AA1" s="3" t="s">
        <v>234</v>
      </c>
      <c r="AB1" s="3" t="s">
        <v>235</v>
      </c>
      <c r="AC1" s="3" t="s">
        <v>236</v>
      </c>
      <c r="AD1" s="3" t="s">
        <v>237</v>
      </c>
      <c r="AE1" s="3" t="s">
        <v>238</v>
      </c>
      <c r="AF1" s="3" t="s">
        <v>239</v>
      </c>
      <c r="AG1" s="3" t="s">
        <v>240</v>
      </c>
      <c r="AH1" s="3" t="s">
        <v>241</v>
      </c>
      <c r="AI1" s="3" t="s">
        <v>242</v>
      </c>
      <c r="AJ1" s="3" t="s">
        <v>243</v>
      </c>
      <c r="AK1" s="3" t="s">
        <v>243</v>
      </c>
      <c r="AL1" s="3" t="s">
        <v>244</v>
      </c>
      <c r="AM1" s="3" t="s">
        <v>245</v>
      </c>
      <c r="AN1" s="3" t="s">
        <v>246</v>
      </c>
      <c r="AO1" s="3" t="s">
        <v>247</v>
      </c>
      <c r="AP1" s="3" t="s">
        <v>248</v>
      </c>
      <c r="AQ1" s="3" t="s">
        <v>249</v>
      </c>
      <c r="AR1" s="3" t="s">
        <v>250</v>
      </c>
      <c r="AS1" s="3" t="s">
        <v>251</v>
      </c>
      <c r="AT1" s="3" t="s">
        <v>252</v>
      </c>
      <c r="AU1" s="3" t="s">
        <v>253</v>
      </c>
      <c r="AV1" s="3" t="s">
        <v>254</v>
      </c>
      <c r="AW1" s="3" t="s">
        <v>255</v>
      </c>
      <c r="AX1" s="3" t="s">
        <v>256</v>
      </c>
      <c r="AY1" s="3" t="s">
        <v>257</v>
      </c>
      <c r="AZ1" s="3" t="s">
        <v>258</v>
      </c>
      <c r="BA1" s="3" t="s">
        <v>259</v>
      </c>
      <c r="BB1" s="3" t="s">
        <v>260</v>
      </c>
      <c r="BC1" s="3" t="s">
        <v>261</v>
      </c>
      <c r="BD1" s="1" t="s">
        <v>262</v>
      </c>
      <c r="BE1" s="1" t="s">
        <v>263</v>
      </c>
      <c r="BF1" s="1" t="s">
        <v>264</v>
      </c>
      <c r="BG1" s="1" t="s">
        <v>265</v>
      </c>
      <c r="BH1" s="1" t="s">
        <v>266</v>
      </c>
      <c r="BI1" s="1" t="s">
        <v>267</v>
      </c>
      <c r="BJ1" s="1" t="s">
        <v>268</v>
      </c>
      <c r="BK1" s="1" t="s">
        <v>269</v>
      </c>
      <c r="BL1" s="1" t="s">
        <v>270</v>
      </c>
      <c r="BM1" s="1" t="s">
        <v>271</v>
      </c>
      <c r="BN1" s="1" t="s">
        <v>272</v>
      </c>
      <c r="BO1" s="1" t="s">
        <v>273</v>
      </c>
      <c r="BP1" s="1" t="s">
        <v>274</v>
      </c>
      <c r="BQ1" s="1" t="s">
        <v>275</v>
      </c>
      <c r="BR1" s="1" t="s">
        <v>276</v>
      </c>
      <c r="BS1" s="1" t="s">
        <v>277</v>
      </c>
      <c r="BT1" s="1" t="s">
        <v>278</v>
      </c>
      <c r="BU1" s="1" t="s">
        <v>279</v>
      </c>
      <c r="BV1" s="1" t="s">
        <v>280</v>
      </c>
      <c r="BW1" s="1" t="s">
        <v>281</v>
      </c>
      <c r="BX1" s="1" t="s">
        <v>282</v>
      </c>
      <c r="BY1" s="1" t="s">
        <v>283</v>
      </c>
      <c r="BZ1" s="1" t="s">
        <v>284</v>
      </c>
      <c r="CA1" s="1" t="s">
        <v>285</v>
      </c>
      <c r="CB1" s="1" t="s">
        <v>286</v>
      </c>
      <c r="CC1" s="1" t="s">
        <v>287</v>
      </c>
      <c r="CD1" s="1" t="s">
        <v>288</v>
      </c>
      <c r="CE1" s="1" t="s">
        <v>289</v>
      </c>
      <c r="CF1" s="1" t="s">
        <v>290</v>
      </c>
      <c r="CG1" s="1" t="s">
        <v>291</v>
      </c>
      <c r="CH1" s="1" t="s">
        <v>292</v>
      </c>
      <c r="CI1" s="1" t="s">
        <v>293</v>
      </c>
      <c r="CJ1" s="1" t="s">
        <v>294</v>
      </c>
      <c r="CK1" s="1" t="s">
        <v>295</v>
      </c>
      <c r="CL1" s="1" t="s">
        <v>296</v>
      </c>
      <c r="CM1" s="1" t="s">
        <v>297</v>
      </c>
      <c r="CN1" s="1" t="s">
        <v>298</v>
      </c>
      <c r="CO1" s="1" t="s">
        <v>299</v>
      </c>
      <c r="CP1" s="1" t="s">
        <v>300</v>
      </c>
      <c r="CQ1" s="1" t="s">
        <v>301</v>
      </c>
      <c r="CR1" s="1" t="s">
        <v>302</v>
      </c>
      <c r="CS1" s="1" t="s">
        <v>303</v>
      </c>
      <c r="CT1" s="1" t="s">
        <v>304</v>
      </c>
      <c r="CU1" s="1" t="s">
        <v>305</v>
      </c>
    </row>
    <row r="2" spans="1:99" s="1" customFormat="1" ht="18.75" x14ac:dyDescent="0.35">
      <c r="E2" s="1" t="s">
        <v>306</v>
      </c>
      <c r="F2" s="1" t="s">
        <v>307</v>
      </c>
      <c r="G2" s="1" t="s">
        <v>307</v>
      </c>
      <c r="H2" s="4" t="s">
        <v>308</v>
      </c>
      <c r="I2" s="4" t="s">
        <v>309</v>
      </c>
      <c r="J2" s="4" t="s">
        <v>309</v>
      </c>
      <c r="K2" s="4" t="s">
        <v>309</v>
      </c>
      <c r="L2" s="1" t="s">
        <v>310</v>
      </c>
      <c r="M2" s="1" t="s">
        <v>311</v>
      </c>
      <c r="N2" s="1" t="s">
        <v>312</v>
      </c>
      <c r="O2" s="1" t="s">
        <v>313</v>
      </c>
      <c r="P2" s="1" t="s">
        <v>314</v>
      </c>
      <c r="Q2" s="1" t="s">
        <v>315</v>
      </c>
      <c r="R2" s="1" t="s">
        <v>316</v>
      </c>
      <c r="S2" s="1" t="s">
        <v>317</v>
      </c>
      <c r="T2" s="1" t="s">
        <v>318</v>
      </c>
      <c r="U2" s="1" t="s">
        <v>319</v>
      </c>
      <c r="V2" s="1" t="s">
        <v>320</v>
      </c>
      <c r="W2" s="1" t="s">
        <v>321</v>
      </c>
      <c r="X2" s="1" t="s">
        <v>322</v>
      </c>
      <c r="Y2" s="1" t="s">
        <v>323</v>
      </c>
      <c r="Z2" s="1" t="s">
        <v>324</v>
      </c>
      <c r="AA2" s="1" t="s">
        <v>325</v>
      </c>
      <c r="AB2" s="1" t="s">
        <v>326</v>
      </c>
      <c r="AC2" s="1" t="s">
        <v>327</v>
      </c>
      <c r="AD2" s="1" t="s">
        <v>328</v>
      </c>
      <c r="AE2" s="1" t="s">
        <v>329</v>
      </c>
      <c r="AF2" s="1" t="s">
        <v>330</v>
      </c>
      <c r="AG2" s="1" t="s">
        <v>331</v>
      </c>
      <c r="AH2" s="5" t="s">
        <v>332</v>
      </c>
      <c r="AI2" s="5" t="s">
        <v>333</v>
      </c>
      <c r="AJ2" s="5" t="s">
        <v>334</v>
      </c>
      <c r="AK2" s="5" t="s">
        <v>335</v>
      </c>
      <c r="AL2" s="1" t="s">
        <v>336</v>
      </c>
      <c r="AM2" s="1" t="s">
        <v>337</v>
      </c>
      <c r="AN2" s="1" t="s">
        <v>246</v>
      </c>
      <c r="AO2" s="1" t="s">
        <v>247</v>
      </c>
      <c r="AP2" s="1" t="s">
        <v>248</v>
      </c>
      <c r="AQ2" s="1" t="s">
        <v>249</v>
      </c>
      <c r="AR2" s="1" t="s">
        <v>250</v>
      </c>
      <c r="AS2" s="1" t="s">
        <v>251</v>
      </c>
      <c r="AT2" s="1" t="s">
        <v>252</v>
      </c>
      <c r="AU2" s="1" t="s">
        <v>253</v>
      </c>
      <c r="AV2" s="1" t="s">
        <v>254</v>
      </c>
      <c r="AW2" s="1" t="s">
        <v>255</v>
      </c>
      <c r="AX2" s="1" t="s">
        <v>256</v>
      </c>
      <c r="AY2" s="1" t="s">
        <v>257</v>
      </c>
      <c r="AZ2" s="1" t="s">
        <v>258</v>
      </c>
      <c r="BA2" s="1" t="s">
        <v>259</v>
      </c>
      <c r="BB2" s="1" t="s">
        <v>260</v>
      </c>
      <c r="BC2" s="1" t="s">
        <v>261</v>
      </c>
      <c r="BD2" s="1" t="s">
        <v>262</v>
      </c>
      <c r="BE2" s="1" t="s">
        <v>263</v>
      </c>
      <c r="BF2" s="1" t="s">
        <v>264</v>
      </c>
      <c r="BG2" s="1" t="s">
        <v>265</v>
      </c>
      <c r="BH2" s="1" t="s">
        <v>266</v>
      </c>
      <c r="BI2" s="1" t="s">
        <v>267</v>
      </c>
      <c r="BJ2" s="1" t="s">
        <v>268</v>
      </c>
      <c r="BK2" s="1" t="s">
        <v>269</v>
      </c>
      <c r="BL2" s="1" t="s">
        <v>270</v>
      </c>
      <c r="BM2" s="1" t="s">
        <v>271</v>
      </c>
      <c r="BN2" s="1" t="s">
        <v>272</v>
      </c>
      <c r="BO2" s="1" t="s">
        <v>273</v>
      </c>
      <c r="BP2" s="1" t="s">
        <v>274</v>
      </c>
      <c r="BQ2" s="1" t="s">
        <v>275</v>
      </c>
      <c r="BR2" s="1" t="s">
        <v>276</v>
      </c>
      <c r="BS2" s="1" t="s">
        <v>277</v>
      </c>
      <c r="BT2" s="1" t="s">
        <v>278</v>
      </c>
      <c r="BU2" s="1" t="s">
        <v>279</v>
      </c>
      <c r="BV2" s="1" t="s">
        <v>280</v>
      </c>
      <c r="BW2" s="1" t="s">
        <v>281</v>
      </c>
      <c r="BX2" s="1" t="s">
        <v>282</v>
      </c>
      <c r="BY2" s="1" t="s">
        <v>283</v>
      </c>
      <c r="BZ2" s="1" t="s">
        <v>284</v>
      </c>
      <c r="CA2" s="1" t="s">
        <v>285</v>
      </c>
      <c r="CB2" s="1" t="s">
        <v>286</v>
      </c>
      <c r="CC2" s="1" t="s">
        <v>287</v>
      </c>
      <c r="CD2" s="1" t="s">
        <v>288</v>
      </c>
      <c r="CE2" s="1" t="s">
        <v>289</v>
      </c>
      <c r="CF2" s="1" t="s">
        <v>290</v>
      </c>
      <c r="CG2" s="1" t="s">
        <v>291</v>
      </c>
      <c r="CH2" s="1" t="s">
        <v>292</v>
      </c>
      <c r="CI2" s="1" t="s">
        <v>293</v>
      </c>
      <c r="CJ2" s="1" t="s">
        <v>294</v>
      </c>
      <c r="CK2" s="1" t="s">
        <v>295</v>
      </c>
      <c r="CL2" s="1" t="s">
        <v>296</v>
      </c>
      <c r="CM2" s="1" t="s">
        <v>297</v>
      </c>
      <c r="CN2" s="1" t="s">
        <v>298</v>
      </c>
      <c r="CO2" s="1" t="s">
        <v>299</v>
      </c>
      <c r="CP2" s="1" t="s">
        <v>300</v>
      </c>
      <c r="CQ2" s="1" t="s">
        <v>301</v>
      </c>
      <c r="CR2" s="1" t="s">
        <v>302</v>
      </c>
      <c r="CS2" s="1" t="s">
        <v>303</v>
      </c>
      <c r="CT2" s="1" t="s">
        <v>304</v>
      </c>
      <c r="CU2" s="1" t="s">
        <v>338</v>
      </c>
    </row>
    <row r="3" spans="1:99" s="1" customFormat="1" x14ac:dyDescent="0.25">
      <c r="A3" s="1" t="s">
        <v>0</v>
      </c>
      <c r="C3" s="1" t="s">
        <v>1</v>
      </c>
      <c r="D3" s="1">
        <v>1935</v>
      </c>
      <c r="E3" s="1">
        <f t="shared" ref="E3:E27" si="0">2015-D3</f>
        <v>80</v>
      </c>
      <c r="F3" s="1">
        <v>46</v>
      </c>
      <c r="G3" s="1">
        <v>52</v>
      </c>
      <c r="H3" s="1">
        <v>5620</v>
      </c>
      <c r="I3" s="1">
        <v>19800</v>
      </c>
      <c r="J3" s="1">
        <v>11500</v>
      </c>
      <c r="K3" s="1">
        <v>19800</v>
      </c>
      <c r="L3" s="1">
        <f t="shared" ref="L3:L27" si="1">K3*43559.9</f>
        <v>862486020</v>
      </c>
      <c r="M3" s="1">
        <v>824</v>
      </c>
      <c r="N3" s="1">
        <f t="shared" ref="N3:N27" si="2">M3*43560</f>
        <v>35893440</v>
      </c>
      <c r="O3" s="1">
        <f t="shared" ref="O3:O27" si="3">M3*0.0015625</f>
        <v>1.2875000000000001</v>
      </c>
      <c r="P3" s="1">
        <f t="shared" ref="P3:P27" si="4">M3*4046.86</f>
        <v>3334612.64</v>
      </c>
      <c r="Q3" s="1">
        <f t="shared" ref="Q3:Q27" si="5">M3*0.00404686</f>
        <v>3.33461264</v>
      </c>
      <c r="R3" s="1">
        <v>159</v>
      </c>
      <c r="S3" s="1">
        <f t="shared" ref="S3:S27" si="6">R3*2.58999</f>
        <v>411.80840999999998</v>
      </c>
      <c r="T3" s="1">
        <f t="shared" ref="T3:T27" si="7">R3*640</f>
        <v>101760</v>
      </c>
      <c r="U3" s="1">
        <f t="shared" ref="U3:U27" si="8">R3*27880000</f>
        <v>4432920000</v>
      </c>
      <c r="V3" s="1">
        <v>128370.26074</v>
      </c>
      <c r="W3" s="1">
        <f t="shared" ref="W3:W27" si="9">V3*0.0003048</f>
        <v>39.127255473551998</v>
      </c>
      <c r="X3" s="1">
        <f t="shared" ref="X3:X27" si="10">V3*0.000189394</f>
        <v>24.31255716259156</v>
      </c>
      <c r="Y3" s="1">
        <f t="shared" ref="Y3:Y27" si="11">X3/(2*(SQRT(3.1416*O3)))</f>
        <v>6.0443775118537939</v>
      </c>
      <c r="Z3" s="1">
        <f t="shared" ref="Z3:Z27" si="12">L3/N3</f>
        <v>24.029071050308914</v>
      </c>
      <c r="AA3" s="1">
        <f t="shared" ref="AA3:AA27" si="13">W3/AK3</f>
        <v>2.7583503917197154</v>
      </c>
      <c r="AB3" s="1">
        <f t="shared" ref="AB3:AB27" si="14">3*Z3/AC3</f>
        <v>1.5671133293679727</v>
      </c>
      <c r="AC3" s="1">
        <v>46</v>
      </c>
      <c r="AD3" s="1">
        <f t="shared" ref="AD3:AD27" si="15">Z3/AC3</f>
        <v>0.52237110978932422</v>
      </c>
      <c r="AE3" s="1">
        <v>0.46500000000000002</v>
      </c>
      <c r="AF3" s="1">
        <f t="shared" ref="AF3:AF27" si="16">T3/M3</f>
        <v>123.49514563106796</v>
      </c>
      <c r="AG3" s="1">
        <f t="shared" ref="AG3:AG27" si="17">50*Z3*SQRT(3.1416)*(SQRT(N3))^-1</f>
        <v>0.35544702908448317</v>
      </c>
      <c r="AH3" s="1">
        <f t="shared" ref="AH3:AH27" si="18">P3/AJ3</f>
        <v>0.23507986876296263</v>
      </c>
      <c r="AI3" s="1">
        <f t="shared" ref="AI3:AI27" si="19">J3*43559.9</f>
        <v>500938850</v>
      </c>
      <c r="AJ3" s="1">
        <f t="shared" ref="AJ3:AJ27" si="20">J3*1233.48</f>
        <v>14185020</v>
      </c>
      <c r="AK3" s="1">
        <f t="shared" ref="AK3:AK27" si="21">AJ3/10^6</f>
        <v>14.18502</v>
      </c>
      <c r="AL3" s="1" t="s">
        <v>2</v>
      </c>
      <c r="AM3" s="1" t="s">
        <v>3</v>
      </c>
      <c r="AN3" s="1" t="s">
        <v>4</v>
      </c>
      <c r="AO3" s="1" t="s">
        <v>5</v>
      </c>
      <c r="AP3" s="1" t="s">
        <v>6</v>
      </c>
      <c r="AQ3" s="1" t="s">
        <v>7</v>
      </c>
      <c r="AR3" s="1" t="s">
        <v>8</v>
      </c>
      <c r="AS3" s="1">
        <v>1</v>
      </c>
      <c r="AT3" s="1" t="s">
        <v>9</v>
      </c>
      <c r="AU3" s="1" t="s">
        <v>10</v>
      </c>
      <c r="AV3" s="1">
        <v>6</v>
      </c>
      <c r="AW3" s="2">
        <v>59</v>
      </c>
      <c r="AX3" s="2">
        <v>40</v>
      </c>
      <c r="AY3" s="2">
        <v>1</v>
      </c>
      <c r="AZ3" s="2">
        <v>2.2000000000000002</v>
      </c>
      <c r="BA3" s="2">
        <v>1.2</v>
      </c>
      <c r="BB3" s="1">
        <v>0</v>
      </c>
      <c r="BC3" s="1">
        <v>0</v>
      </c>
      <c r="BD3" s="1">
        <v>0</v>
      </c>
      <c r="BE3" s="1">
        <v>0</v>
      </c>
      <c r="BF3" s="2">
        <v>1</v>
      </c>
      <c r="BG3" s="1">
        <v>0</v>
      </c>
      <c r="BH3" s="1">
        <v>0</v>
      </c>
      <c r="BI3" s="2">
        <v>0.2</v>
      </c>
      <c r="BJ3" s="2">
        <v>5.2</v>
      </c>
      <c r="BK3" s="2">
        <v>69.599999999999994</v>
      </c>
      <c r="BL3" s="2">
        <v>20.6</v>
      </c>
      <c r="BM3" s="1">
        <v>0</v>
      </c>
      <c r="BN3" s="1">
        <v>0</v>
      </c>
      <c r="BO3" s="2">
        <v>172</v>
      </c>
      <c r="BP3" s="2">
        <v>41</v>
      </c>
      <c r="BQ3" s="2">
        <v>3</v>
      </c>
      <c r="BR3" s="2">
        <v>1</v>
      </c>
      <c r="BS3" s="2">
        <v>0.11</v>
      </c>
      <c r="BT3" s="2">
        <v>0.03</v>
      </c>
      <c r="BU3" s="2">
        <v>505</v>
      </c>
      <c r="BV3" s="2">
        <v>7</v>
      </c>
      <c r="BW3" s="2">
        <v>0.32</v>
      </c>
      <c r="BX3" s="2">
        <v>8778</v>
      </c>
      <c r="BY3" s="2">
        <v>1162</v>
      </c>
      <c r="BZ3" s="2">
        <v>129</v>
      </c>
      <c r="CA3" s="2">
        <v>17</v>
      </c>
      <c r="CB3" s="2">
        <v>21.84</v>
      </c>
      <c r="CC3" s="2">
        <v>2.94</v>
      </c>
      <c r="CD3" s="2">
        <v>1</v>
      </c>
      <c r="CE3" s="2">
        <v>1</v>
      </c>
      <c r="CF3" s="2">
        <v>64</v>
      </c>
      <c r="CG3" s="2">
        <v>42</v>
      </c>
      <c r="CH3" s="2">
        <v>16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2">
        <v>1</v>
      </c>
      <c r="CP3" s="2">
        <v>3</v>
      </c>
      <c r="CQ3" s="2">
        <v>18</v>
      </c>
      <c r="CR3" s="2">
        <v>53</v>
      </c>
      <c r="CS3" s="1">
        <v>0</v>
      </c>
      <c r="CT3" s="1">
        <v>0</v>
      </c>
      <c r="CU3" s="1" t="s">
        <v>11</v>
      </c>
    </row>
    <row r="4" spans="1:99" s="1" customFormat="1" x14ac:dyDescent="0.25">
      <c r="A4" s="1" t="s">
        <v>12</v>
      </c>
      <c r="C4" s="1" t="s">
        <v>13</v>
      </c>
      <c r="D4" s="1">
        <v>1934</v>
      </c>
      <c r="E4" s="1">
        <f t="shared" si="0"/>
        <v>81</v>
      </c>
      <c r="F4" s="1">
        <v>45</v>
      </c>
      <c r="G4" s="1">
        <v>49</v>
      </c>
      <c r="H4" s="1">
        <v>17900</v>
      </c>
      <c r="I4" s="1">
        <v>7650</v>
      </c>
      <c r="J4" s="1">
        <v>3050</v>
      </c>
      <c r="K4" s="1">
        <v>7650</v>
      </c>
      <c r="L4" s="1">
        <f t="shared" si="1"/>
        <v>333233235</v>
      </c>
      <c r="M4" s="1">
        <v>312</v>
      </c>
      <c r="N4" s="1">
        <f t="shared" si="2"/>
        <v>13590720</v>
      </c>
      <c r="O4" s="1">
        <f t="shared" si="3"/>
        <v>0.48750000000000004</v>
      </c>
      <c r="P4" s="1">
        <f t="shared" si="4"/>
        <v>1262620.32</v>
      </c>
      <c r="Q4" s="1">
        <f t="shared" si="5"/>
        <v>1.2626203200000001</v>
      </c>
      <c r="R4" s="1">
        <v>155</v>
      </c>
      <c r="S4" s="1">
        <f t="shared" si="6"/>
        <v>401.44844999999998</v>
      </c>
      <c r="T4" s="1">
        <f t="shared" si="7"/>
        <v>99200</v>
      </c>
      <c r="U4" s="1">
        <f t="shared" si="8"/>
        <v>4321400000</v>
      </c>
      <c r="V4" s="1">
        <v>51002.660399</v>
      </c>
      <c r="W4" s="1">
        <f t="shared" si="9"/>
        <v>15.545610889615199</v>
      </c>
      <c r="X4" s="1">
        <f t="shared" si="10"/>
        <v>9.6595978636082069</v>
      </c>
      <c r="Y4" s="1">
        <f t="shared" si="11"/>
        <v>3.9027101416072685</v>
      </c>
      <c r="Z4" s="1">
        <f t="shared" si="12"/>
        <v>24.519174480822208</v>
      </c>
      <c r="AA4" s="1">
        <f t="shared" si="13"/>
        <v>4.1321477471483314</v>
      </c>
      <c r="AB4" s="1">
        <f t="shared" si="14"/>
        <v>1.6346116320548136</v>
      </c>
      <c r="AC4" s="1">
        <v>45</v>
      </c>
      <c r="AD4" s="1">
        <f t="shared" si="15"/>
        <v>0.54487054401827129</v>
      </c>
      <c r="AE4" s="1">
        <v>8.3000000000000007</v>
      </c>
      <c r="AF4" s="1">
        <f t="shared" si="16"/>
        <v>317.94871794871796</v>
      </c>
      <c r="AG4" s="1">
        <f t="shared" si="17"/>
        <v>0.58942704650302424</v>
      </c>
      <c r="AH4" s="1">
        <f t="shared" si="18"/>
        <v>0.33561458265220034</v>
      </c>
      <c r="AI4" s="1">
        <f t="shared" si="19"/>
        <v>132857695</v>
      </c>
      <c r="AJ4" s="1">
        <f t="shared" si="20"/>
        <v>3762114</v>
      </c>
      <c r="AK4" s="1">
        <f t="shared" si="21"/>
        <v>3.762114</v>
      </c>
      <c r="AL4" s="1" t="s">
        <v>14</v>
      </c>
      <c r="AM4" s="1" t="s">
        <v>15</v>
      </c>
      <c r="AN4" s="1" t="s">
        <v>16</v>
      </c>
      <c r="AO4" s="1" t="s">
        <v>17</v>
      </c>
      <c r="AP4" s="1" t="s">
        <v>18</v>
      </c>
      <c r="AQ4" s="1" t="s">
        <v>19</v>
      </c>
      <c r="AR4" s="1" t="s">
        <v>20</v>
      </c>
      <c r="AS4" s="1">
        <v>2</v>
      </c>
      <c r="AT4" s="1" t="s">
        <v>21</v>
      </c>
      <c r="AU4" s="1" t="s">
        <v>22</v>
      </c>
      <c r="AV4" s="1">
        <v>6</v>
      </c>
      <c r="AW4" s="2">
        <v>25</v>
      </c>
      <c r="AX4" s="2">
        <v>74</v>
      </c>
      <c r="AY4" s="2">
        <v>2</v>
      </c>
      <c r="AZ4" s="2">
        <v>0.3</v>
      </c>
      <c r="BA4" s="2">
        <v>1.1000000000000001</v>
      </c>
      <c r="BB4" s="1">
        <v>0</v>
      </c>
      <c r="BC4" s="1">
        <v>0</v>
      </c>
      <c r="BD4" s="1">
        <v>0</v>
      </c>
      <c r="BE4" s="2">
        <v>0.1</v>
      </c>
      <c r="BF4" s="2">
        <v>1.2</v>
      </c>
      <c r="BG4" s="1">
        <v>0</v>
      </c>
      <c r="BH4" s="1">
        <v>0</v>
      </c>
      <c r="BI4" s="2">
        <v>0.8</v>
      </c>
      <c r="BJ4" s="2">
        <v>32.4</v>
      </c>
      <c r="BK4" s="2">
        <v>43.1</v>
      </c>
      <c r="BL4" s="2">
        <v>21.1</v>
      </c>
      <c r="BM4" s="1">
        <v>0</v>
      </c>
      <c r="BN4" s="1">
        <v>0</v>
      </c>
      <c r="BO4" s="2">
        <v>731</v>
      </c>
      <c r="BP4" s="2">
        <v>297</v>
      </c>
      <c r="BQ4" s="2">
        <v>1</v>
      </c>
      <c r="BR4" s="2">
        <v>1</v>
      </c>
      <c r="BS4" s="2">
        <v>0.05</v>
      </c>
      <c r="BT4" s="2">
        <v>0.02</v>
      </c>
      <c r="BU4" s="2">
        <v>1775</v>
      </c>
      <c r="BV4" s="2">
        <v>3</v>
      </c>
      <c r="BW4" s="2">
        <v>0.13</v>
      </c>
      <c r="BX4" s="2">
        <v>39375</v>
      </c>
      <c r="BY4" s="2">
        <v>8383</v>
      </c>
      <c r="BZ4" s="2">
        <v>67</v>
      </c>
      <c r="CA4" s="2">
        <v>14</v>
      </c>
      <c r="CB4" s="2">
        <v>5.48</v>
      </c>
      <c r="CC4" s="2">
        <v>1.18</v>
      </c>
      <c r="CD4" s="2">
        <v>1</v>
      </c>
      <c r="CE4" s="2">
        <v>1</v>
      </c>
      <c r="CF4" s="2">
        <v>48</v>
      </c>
      <c r="CG4" s="2">
        <v>27</v>
      </c>
      <c r="CH4" s="2">
        <v>22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2">
        <v>6</v>
      </c>
      <c r="CP4" s="2">
        <v>23</v>
      </c>
      <c r="CQ4" s="2">
        <v>22</v>
      </c>
      <c r="CR4" s="2">
        <v>49</v>
      </c>
      <c r="CS4" s="2">
        <v>0.15001</v>
      </c>
      <c r="CT4" s="2">
        <v>0.25103999999999999</v>
      </c>
      <c r="CU4" s="1" t="s">
        <v>11</v>
      </c>
    </row>
    <row r="5" spans="1:99" s="1" customFormat="1" x14ac:dyDescent="0.25">
      <c r="A5" s="1" t="s">
        <v>23</v>
      </c>
      <c r="B5" s="1" t="s">
        <v>24</v>
      </c>
      <c r="C5" s="1" t="s">
        <v>25</v>
      </c>
      <c r="D5" s="1">
        <v>1934</v>
      </c>
      <c r="E5" s="1">
        <f t="shared" si="0"/>
        <v>81</v>
      </c>
      <c r="F5" s="1">
        <v>32</v>
      </c>
      <c r="G5" s="1">
        <v>32</v>
      </c>
      <c r="H5" s="1">
        <v>12400</v>
      </c>
      <c r="I5" s="1">
        <v>19000</v>
      </c>
      <c r="J5" s="1">
        <v>10270</v>
      </c>
      <c r="K5" s="1">
        <v>19000</v>
      </c>
      <c r="L5" s="1">
        <f t="shared" si="1"/>
        <v>827638100</v>
      </c>
      <c r="M5" s="1">
        <v>850</v>
      </c>
      <c r="N5" s="1">
        <f t="shared" si="2"/>
        <v>37026000</v>
      </c>
      <c r="O5" s="1">
        <f t="shared" si="3"/>
        <v>1.328125</v>
      </c>
      <c r="P5" s="1">
        <f t="shared" si="4"/>
        <v>3439831</v>
      </c>
      <c r="Q5" s="1">
        <f t="shared" si="5"/>
        <v>3.4398310000000003</v>
      </c>
      <c r="R5" s="1">
        <v>220</v>
      </c>
      <c r="S5" s="1">
        <f t="shared" si="6"/>
        <v>569.79779999999994</v>
      </c>
      <c r="T5" s="1">
        <f t="shared" si="7"/>
        <v>140800</v>
      </c>
      <c r="U5" s="1">
        <f t="shared" si="8"/>
        <v>6133600000</v>
      </c>
      <c r="V5" s="1">
        <v>80615.727625</v>
      </c>
      <c r="W5" s="1">
        <f t="shared" si="9"/>
        <v>24.571673780099999</v>
      </c>
      <c r="X5" s="1">
        <f t="shared" si="10"/>
        <v>15.268135117809251</v>
      </c>
      <c r="Y5" s="1">
        <f t="shared" si="11"/>
        <v>3.7373268329275242</v>
      </c>
      <c r="Z5" s="1">
        <f t="shared" si="12"/>
        <v>22.352889861178632</v>
      </c>
      <c r="AA5" s="1">
        <f t="shared" si="13"/>
        <v>1.9396893674040523</v>
      </c>
      <c r="AB5" s="1">
        <f t="shared" si="14"/>
        <v>2.0955834244854969</v>
      </c>
      <c r="AC5" s="1">
        <v>32</v>
      </c>
      <c r="AD5" s="1">
        <f t="shared" si="15"/>
        <v>0.69852780816183224</v>
      </c>
      <c r="AE5" s="1">
        <v>3.0672000000000001</v>
      </c>
      <c r="AF5" s="1">
        <f t="shared" si="16"/>
        <v>165.64705882352942</v>
      </c>
      <c r="AG5" s="1">
        <f t="shared" si="17"/>
        <v>0.3255560183617745</v>
      </c>
      <c r="AH5" s="1">
        <f t="shared" si="18"/>
        <v>0.27154046061650483</v>
      </c>
      <c r="AI5" s="1">
        <f t="shared" si="19"/>
        <v>447360173</v>
      </c>
      <c r="AJ5" s="1">
        <f t="shared" si="20"/>
        <v>12667839.6</v>
      </c>
      <c r="AK5" s="1">
        <f t="shared" si="21"/>
        <v>12.667839599999999</v>
      </c>
      <c r="AL5" s="1" t="s">
        <v>26</v>
      </c>
      <c r="AM5" s="1" t="s">
        <v>27</v>
      </c>
      <c r="AN5" s="1" t="s">
        <v>28</v>
      </c>
      <c r="AO5" s="1" t="s">
        <v>29</v>
      </c>
      <c r="AP5" s="1" t="s">
        <v>30</v>
      </c>
      <c r="AQ5" s="1" t="s">
        <v>31</v>
      </c>
      <c r="AR5" s="1" t="s">
        <v>32</v>
      </c>
      <c r="AS5" s="1">
        <v>2</v>
      </c>
      <c r="AT5" s="1" t="s">
        <v>33</v>
      </c>
      <c r="AU5" s="1" t="s">
        <v>34</v>
      </c>
      <c r="AV5" s="1">
        <v>6</v>
      </c>
      <c r="AW5" s="2">
        <v>41</v>
      </c>
      <c r="AX5" s="2">
        <v>59</v>
      </c>
      <c r="AY5" s="1">
        <v>0</v>
      </c>
      <c r="AZ5" s="2">
        <v>0.1</v>
      </c>
      <c r="BA5" s="2">
        <v>1.6</v>
      </c>
      <c r="BB5" s="1">
        <v>0</v>
      </c>
      <c r="BC5" s="1">
        <v>0</v>
      </c>
      <c r="BD5" s="1">
        <v>0</v>
      </c>
      <c r="BE5" s="2">
        <v>0.1</v>
      </c>
      <c r="BF5" s="2">
        <v>0.5</v>
      </c>
      <c r="BG5" s="1">
        <v>0</v>
      </c>
      <c r="BH5" s="1">
        <v>0</v>
      </c>
      <c r="BI5" s="2">
        <v>0.3</v>
      </c>
      <c r="BJ5" s="2">
        <v>42.6</v>
      </c>
      <c r="BK5" s="2">
        <v>23.7</v>
      </c>
      <c r="BL5" s="2">
        <v>31.1</v>
      </c>
      <c r="BM5" s="1">
        <v>0</v>
      </c>
      <c r="BN5" s="1">
        <v>0</v>
      </c>
      <c r="BO5" s="2">
        <v>572</v>
      </c>
      <c r="BP5" s="2">
        <v>240</v>
      </c>
      <c r="BQ5" s="2">
        <v>2</v>
      </c>
      <c r="BR5" s="2">
        <v>1</v>
      </c>
      <c r="BS5" s="2">
        <v>7.0000000000000007E-2</v>
      </c>
      <c r="BT5" s="2">
        <v>0.03</v>
      </c>
      <c r="BU5" s="2">
        <v>1044</v>
      </c>
      <c r="BV5" s="2">
        <v>3</v>
      </c>
      <c r="BW5" s="2">
        <v>0.12</v>
      </c>
      <c r="BX5" s="2">
        <v>15532</v>
      </c>
      <c r="BY5" s="2">
        <v>5509</v>
      </c>
      <c r="BZ5" s="2">
        <v>42</v>
      </c>
      <c r="CA5" s="2">
        <v>15</v>
      </c>
      <c r="CB5" s="2">
        <v>6.13</v>
      </c>
      <c r="CC5" s="2">
        <v>2.13</v>
      </c>
      <c r="CD5" s="2">
        <v>1</v>
      </c>
      <c r="CE5" s="2">
        <v>1</v>
      </c>
      <c r="CF5" s="2">
        <v>39</v>
      </c>
      <c r="CG5" s="2">
        <v>22</v>
      </c>
      <c r="CH5" s="2">
        <v>27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2">
        <v>8</v>
      </c>
      <c r="CP5" s="2">
        <v>32</v>
      </c>
      <c r="CQ5" s="2">
        <v>24</v>
      </c>
      <c r="CR5" s="2">
        <v>45</v>
      </c>
      <c r="CS5" s="1">
        <v>0</v>
      </c>
      <c r="CT5" s="1">
        <v>0</v>
      </c>
      <c r="CU5" s="1" t="s">
        <v>11</v>
      </c>
    </row>
    <row r="6" spans="1:99" s="1" customFormat="1" x14ac:dyDescent="0.25">
      <c r="A6" s="1" t="s">
        <v>35</v>
      </c>
      <c r="C6" s="1" t="s">
        <v>36</v>
      </c>
      <c r="D6" s="1">
        <v>1958</v>
      </c>
      <c r="E6" s="1">
        <f t="shared" si="0"/>
        <v>57</v>
      </c>
      <c r="F6" s="1">
        <v>41</v>
      </c>
      <c r="G6" s="1">
        <v>41</v>
      </c>
      <c r="H6" s="1">
        <v>9840</v>
      </c>
      <c r="I6" s="1">
        <v>17400</v>
      </c>
      <c r="J6" s="1">
        <v>7040</v>
      </c>
      <c r="K6" s="1">
        <v>17400</v>
      </c>
      <c r="L6" s="1">
        <f t="shared" si="1"/>
        <v>757942260</v>
      </c>
      <c r="M6" s="1">
        <v>294</v>
      </c>
      <c r="N6" s="1">
        <f t="shared" si="2"/>
        <v>12806640</v>
      </c>
      <c r="O6" s="1">
        <f t="shared" si="3"/>
        <v>0.45937500000000003</v>
      </c>
      <c r="P6" s="1">
        <f t="shared" si="4"/>
        <v>1189776.8400000001</v>
      </c>
      <c r="Q6" s="1">
        <f t="shared" si="5"/>
        <v>1.1897768400000002</v>
      </c>
      <c r="R6" s="1">
        <v>402</v>
      </c>
      <c r="S6" s="1">
        <f t="shared" si="6"/>
        <v>1041.17598</v>
      </c>
      <c r="T6" s="1">
        <f t="shared" si="7"/>
        <v>257280</v>
      </c>
      <c r="U6" s="1">
        <f t="shared" si="8"/>
        <v>11207760000</v>
      </c>
      <c r="V6" s="1">
        <v>76889.273394999997</v>
      </c>
      <c r="W6" s="1">
        <f t="shared" si="9"/>
        <v>23.435850530795996</v>
      </c>
      <c r="X6" s="1">
        <f t="shared" si="10"/>
        <v>14.56236704537263</v>
      </c>
      <c r="Y6" s="1">
        <f t="shared" si="11"/>
        <v>6.0609800604964574</v>
      </c>
      <c r="Z6" s="1">
        <f t="shared" si="12"/>
        <v>59.183537602368773</v>
      </c>
      <c r="AA6" s="1">
        <f t="shared" si="13"/>
        <v>2.6988326047493674</v>
      </c>
      <c r="AB6" s="1">
        <f t="shared" si="14"/>
        <v>4.3305027513928369</v>
      </c>
      <c r="AC6" s="1">
        <v>41</v>
      </c>
      <c r="AD6" s="1">
        <f t="shared" si="15"/>
        <v>1.4435009171309456</v>
      </c>
      <c r="AE6" s="1">
        <v>12.527100000000001</v>
      </c>
      <c r="AF6" s="1">
        <f t="shared" si="16"/>
        <v>875.10204081632651</v>
      </c>
      <c r="AG6" s="1">
        <f t="shared" si="17"/>
        <v>1.4656449251620289</v>
      </c>
      <c r="AH6" s="1">
        <f t="shared" si="18"/>
        <v>0.1370126731243754</v>
      </c>
      <c r="AI6" s="1">
        <f t="shared" si="19"/>
        <v>306661696</v>
      </c>
      <c r="AJ6" s="1">
        <f t="shared" si="20"/>
        <v>8683699.1999999993</v>
      </c>
      <c r="AK6" s="1">
        <f t="shared" si="21"/>
        <v>8.6836991999999995</v>
      </c>
      <c r="AL6" s="1" t="s">
        <v>37</v>
      </c>
      <c r="AM6" s="1" t="s">
        <v>15</v>
      </c>
      <c r="AN6" s="1" t="s">
        <v>38</v>
      </c>
      <c r="AO6" s="1" t="s">
        <v>39</v>
      </c>
      <c r="AP6" s="1" t="s">
        <v>40</v>
      </c>
      <c r="AQ6" s="1" t="s">
        <v>41</v>
      </c>
      <c r="AR6" s="1" t="s">
        <v>42</v>
      </c>
      <c r="AS6" s="1">
        <v>2</v>
      </c>
      <c r="AT6" s="1" t="s">
        <v>43</v>
      </c>
      <c r="AU6" s="1" t="s">
        <v>44</v>
      </c>
      <c r="AV6" s="1">
        <v>6</v>
      </c>
      <c r="AW6" s="2">
        <v>86</v>
      </c>
      <c r="AX6" s="2">
        <v>14</v>
      </c>
      <c r="AY6" s="2">
        <v>1</v>
      </c>
      <c r="AZ6" s="2">
        <v>3.5</v>
      </c>
      <c r="BA6" s="2">
        <v>4.4000000000000004</v>
      </c>
      <c r="BB6" s="1">
        <v>0</v>
      </c>
      <c r="BC6" s="2">
        <v>0.1</v>
      </c>
      <c r="BD6" s="1">
        <v>0</v>
      </c>
      <c r="BE6" s="2">
        <v>0.3</v>
      </c>
      <c r="BF6" s="2">
        <v>0.8</v>
      </c>
      <c r="BG6" s="2">
        <v>0.1</v>
      </c>
      <c r="BH6" s="1">
        <v>0</v>
      </c>
      <c r="BI6" s="1">
        <v>0</v>
      </c>
      <c r="BJ6" s="1">
        <v>0</v>
      </c>
      <c r="BK6" s="2">
        <v>26.2</v>
      </c>
      <c r="BL6" s="2">
        <v>64.599999999999994</v>
      </c>
      <c r="BM6" s="1">
        <v>0</v>
      </c>
      <c r="BN6" s="1">
        <v>0</v>
      </c>
      <c r="BO6" s="2">
        <v>763</v>
      </c>
      <c r="BP6" s="2">
        <v>312</v>
      </c>
      <c r="BQ6" s="2">
        <v>1</v>
      </c>
      <c r="BR6" s="1">
        <v>0</v>
      </c>
      <c r="BS6" s="2">
        <v>0.04</v>
      </c>
      <c r="BT6" s="2">
        <v>0.02</v>
      </c>
      <c r="BU6" s="2">
        <v>3094</v>
      </c>
      <c r="BV6" s="2">
        <v>4</v>
      </c>
      <c r="BW6" s="2">
        <v>0.17</v>
      </c>
      <c r="BX6" s="2">
        <v>110923</v>
      </c>
      <c r="BY6" s="2">
        <v>3409</v>
      </c>
      <c r="BZ6" s="2">
        <v>126</v>
      </c>
      <c r="CA6" s="2">
        <v>4</v>
      </c>
      <c r="CB6" s="2">
        <v>10.220000000000001</v>
      </c>
      <c r="CC6" s="2">
        <v>0.35</v>
      </c>
      <c r="CD6" s="2">
        <v>1</v>
      </c>
      <c r="CE6" s="2">
        <v>2</v>
      </c>
      <c r="CF6" s="2">
        <v>68</v>
      </c>
      <c r="CG6" s="2">
        <v>35</v>
      </c>
      <c r="CH6" s="2">
        <v>14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2">
        <v>16</v>
      </c>
      <c r="CR6" s="2">
        <v>63</v>
      </c>
      <c r="CS6" s="2">
        <v>5.8279999999999998E-2</v>
      </c>
      <c r="CT6" s="2">
        <v>3.1609999999999999E-2</v>
      </c>
      <c r="CU6" s="1" t="s">
        <v>11</v>
      </c>
    </row>
    <row r="7" spans="1:99" s="1" customFormat="1" x14ac:dyDescent="0.25">
      <c r="A7" s="1" t="s">
        <v>45</v>
      </c>
      <c r="C7" s="1" t="s">
        <v>46</v>
      </c>
      <c r="D7" s="1">
        <v>1937</v>
      </c>
      <c r="E7" s="1">
        <f t="shared" si="0"/>
        <v>78</v>
      </c>
      <c r="F7" s="1">
        <v>45</v>
      </c>
      <c r="G7" s="1">
        <v>52</v>
      </c>
      <c r="H7" s="1">
        <v>13850</v>
      </c>
      <c r="I7" s="1">
        <v>28800</v>
      </c>
      <c r="J7" s="1">
        <v>15200</v>
      </c>
      <c r="K7" s="1">
        <v>28800</v>
      </c>
      <c r="L7" s="1">
        <f t="shared" si="1"/>
        <v>1254525120</v>
      </c>
      <c r="M7" s="1">
        <v>1150</v>
      </c>
      <c r="N7" s="1">
        <f t="shared" si="2"/>
        <v>50094000</v>
      </c>
      <c r="O7" s="1">
        <f t="shared" si="3"/>
        <v>1.796875</v>
      </c>
      <c r="P7" s="1">
        <f t="shared" si="4"/>
        <v>4653889</v>
      </c>
      <c r="Q7" s="1">
        <f t="shared" si="5"/>
        <v>4.6538890000000004</v>
      </c>
      <c r="R7" s="1">
        <v>292</v>
      </c>
      <c r="S7" s="1">
        <f t="shared" si="6"/>
        <v>756.27707999999996</v>
      </c>
      <c r="T7" s="1">
        <f t="shared" si="7"/>
        <v>186880</v>
      </c>
      <c r="U7" s="1">
        <f t="shared" si="8"/>
        <v>8140960000</v>
      </c>
      <c r="V7" s="1">
        <v>216153.38657</v>
      </c>
      <c r="W7" s="1">
        <f t="shared" si="9"/>
        <v>65.883552226535997</v>
      </c>
      <c r="X7" s="1">
        <f t="shared" si="10"/>
        <v>40.938154496038585</v>
      </c>
      <c r="Y7" s="1">
        <f t="shared" si="11"/>
        <v>8.6151707145904766</v>
      </c>
      <c r="Z7" s="1">
        <f t="shared" si="12"/>
        <v>25.043420768954366</v>
      </c>
      <c r="AA7" s="1">
        <f t="shared" si="13"/>
        <v>3.5139963561873726</v>
      </c>
      <c r="AB7" s="1">
        <f t="shared" si="14"/>
        <v>1.6695613845969579</v>
      </c>
      <c r="AC7" s="1">
        <v>45</v>
      </c>
      <c r="AD7" s="1">
        <f t="shared" si="15"/>
        <v>0.55652046153231927</v>
      </c>
      <c r="AE7" s="1">
        <v>5.6943000000000001</v>
      </c>
      <c r="AF7" s="1">
        <f t="shared" si="16"/>
        <v>162.50434782608696</v>
      </c>
      <c r="AG7" s="1">
        <f t="shared" si="17"/>
        <v>0.31357847459276739</v>
      </c>
      <c r="AH7" s="1">
        <f t="shared" si="18"/>
        <v>0.24822202864638004</v>
      </c>
      <c r="AI7" s="1">
        <f t="shared" si="19"/>
        <v>662110480</v>
      </c>
      <c r="AJ7" s="1">
        <f t="shared" si="20"/>
        <v>18748896</v>
      </c>
      <c r="AK7" s="1">
        <f t="shared" si="21"/>
        <v>18.748895999999998</v>
      </c>
      <c r="AL7" s="1" t="s">
        <v>47</v>
      </c>
      <c r="AM7" s="1" t="s">
        <v>48</v>
      </c>
      <c r="AN7" s="1" t="s">
        <v>49</v>
      </c>
      <c r="AO7" s="1" t="s">
        <v>50</v>
      </c>
      <c r="AP7" s="1" t="s">
        <v>51</v>
      </c>
      <c r="AQ7" s="1" t="s">
        <v>19</v>
      </c>
      <c r="AR7" s="1" t="s">
        <v>52</v>
      </c>
      <c r="AS7" s="1">
        <v>2</v>
      </c>
      <c r="AT7" s="1" t="s">
        <v>53</v>
      </c>
      <c r="AU7" s="1" t="s">
        <v>54</v>
      </c>
      <c r="AV7" s="1">
        <v>6</v>
      </c>
      <c r="AW7" s="2">
        <v>33</v>
      </c>
      <c r="AX7" s="2">
        <v>58</v>
      </c>
      <c r="AY7" s="2">
        <v>10</v>
      </c>
      <c r="AZ7" s="2">
        <v>0.8</v>
      </c>
      <c r="BA7" s="2">
        <v>3.8</v>
      </c>
      <c r="BB7" s="1">
        <v>0</v>
      </c>
      <c r="BC7" s="1">
        <v>0</v>
      </c>
      <c r="BD7" s="1">
        <v>0</v>
      </c>
      <c r="BE7" s="2">
        <v>0.1</v>
      </c>
      <c r="BF7" s="2">
        <v>1.6</v>
      </c>
      <c r="BG7" s="1">
        <v>0</v>
      </c>
      <c r="BH7" s="1">
        <v>0</v>
      </c>
      <c r="BI7" s="2">
        <v>0.3</v>
      </c>
      <c r="BJ7" s="2">
        <v>40.299999999999997</v>
      </c>
      <c r="BK7" s="2">
        <v>9.3000000000000007</v>
      </c>
      <c r="BL7" s="2">
        <v>43.8</v>
      </c>
      <c r="BM7" s="1">
        <v>0</v>
      </c>
      <c r="BN7" s="1">
        <v>0</v>
      </c>
      <c r="BO7" s="2">
        <v>1532</v>
      </c>
      <c r="BP7" s="2">
        <v>588</v>
      </c>
      <c r="BQ7" s="2">
        <v>2</v>
      </c>
      <c r="BR7" s="2">
        <v>1</v>
      </c>
      <c r="BS7" s="2">
        <v>0.1</v>
      </c>
      <c r="BT7" s="2">
        <v>0.04</v>
      </c>
      <c r="BU7" s="2">
        <v>2588</v>
      </c>
      <c r="BV7" s="2">
        <v>4</v>
      </c>
      <c r="BW7" s="2">
        <v>0.17</v>
      </c>
      <c r="BX7" s="2">
        <v>53518</v>
      </c>
      <c r="BY7" s="2">
        <v>7573</v>
      </c>
      <c r="BZ7" s="2">
        <v>81</v>
      </c>
      <c r="CA7" s="2">
        <v>11</v>
      </c>
      <c r="CB7" s="2">
        <v>10.84</v>
      </c>
      <c r="CC7" s="2">
        <v>1.55</v>
      </c>
      <c r="CD7" s="1">
        <v>0</v>
      </c>
      <c r="CE7" s="2">
        <v>1</v>
      </c>
      <c r="CF7" s="2">
        <v>67</v>
      </c>
      <c r="CG7" s="2">
        <v>40</v>
      </c>
      <c r="CH7" s="2">
        <v>16</v>
      </c>
      <c r="CI7" s="2">
        <v>1</v>
      </c>
      <c r="CJ7" s="2">
        <v>1</v>
      </c>
      <c r="CK7" s="1">
        <v>0</v>
      </c>
      <c r="CL7" s="1">
        <v>0</v>
      </c>
      <c r="CM7" s="1">
        <v>0</v>
      </c>
      <c r="CN7" s="1">
        <v>0</v>
      </c>
      <c r="CO7" s="2">
        <v>7</v>
      </c>
      <c r="CP7" s="2">
        <v>32</v>
      </c>
      <c r="CQ7" s="2">
        <v>10</v>
      </c>
      <c r="CR7" s="2">
        <v>26</v>
      </c>
      <c r="CS7" s="2">
        <v>2.4379999999999999E-2</v>
      </c>
      <c r="CT7" s="1">
        <v>0</v>
      </c>
      <c r="CU7" s="1" t="s">
        <v>11</v>
      </c>
    </row>
    <row r="8" spans="1:99" s="1" customFormat="1" x14ac:dyDescent="0.25">
      <c r="A8" s="1" t="s">
        <v>55</v>
      </c>
      <c r="C8" s="1" t="s">
        <v>56</v>
      </c>
      <c r="D8" s="1">
        <v>1928</v>
      </c>
      <c r="E8" s="1">
        <f t="shared" si="0"/>
        <v>87</v>
      </c>
      <c r="F8" s="1">
        <v>55</v>
      </c>
      <c r="G8" s="1">
        <v>55</v>
      </c>
      <c r="H8" s="1">
        <v>53100</v>
      </c>
      <c r="I8" s="1">
        <v>19585</v>
      </c>
      <c r="J8" s="1">
        <v>8960</v>
      </c>
      <c r="K8" s="1">
        <v>19585</v>
      </c>
      <c r="L8" s="1">
        <f t="shared" si="1"/>
        <v>853120641.5</v>
      </c>
      <c r="M8" s="1">
        <v>767</v>
      </c>
      <c r="N8" s="1">
        <f t="shared" si="2"/>
        <v>33410520</v>
      </c>
      <c r="O8" s="1">
        <f t="shared" si="3"/>
        <v>1.1984375</v>
      </c>
      <c r="P8" s="1">
        <f t="shared" si="4"/>
        <v>3103941.62</v>
      </c>
      <c r="Q8" s="1">
        <f t="shared" si="5"/>
        <v>3.1039416200000001</v>
      </c>
      <c r="R8" s="1">
        <v>496</v>
      </c>
      <c r="S8" s="1">
        <f t="shared" si="6"/>
        <v>1284.6350399999999</v>
      </c>
      <c r="T8" s="1">
        <f t="shared" si="7"/>
        <v>317440</v>
      </c>
      <c r="U8" s="1">
        <f t="shared" si="8"/>
        <v>13828480000</v>
      </c>
      <c r="V8" s="1">
        <v>57176.841901</v>
      </c>
      <c r="W8" s="1">
        <f t="shared" si="9"/>
        <v>17.427501411424799</v>
      </c>
      <c r="X8" s="1">
        <f t="shared" si="10"/>
        <v>10.828950794997995</v>
      </c>
      <c r="Y8" s="1">
        <f t="shared" si="11"/>
        <v>2.7904435776770278</v>
      </c>
      <c r="Z8" s="1">
        <f t="shared" si="12"/>
        <v>25.534491576305907</v>
      </c>
      <c r="AA8" s="1">
        <f t="shared" si="13"/>
        <v>1.5768667831403398</v>
      </c>
      <c r="AB8" s="1">
        <f t="shared" si="14"/>
        <v>1.3927904496166859</v>
      </c>
      <c r="AC8" s="1">
        <v>55</v>
      </c>
      <c r="AD8" s="1">
        <f t="shared" si="15"/>
        <v>0.46426348320556193</v>
      </c>
      <c r="AE8" s="1">
        <v>20.124600000000001</v>
      </c>
      <c r="AF8" s="1">
        <f t="shared" si="16"/>
        <v>413.87222946544978</v>
      </c>
      <c r="AG8" s="1">
        <f t="shared" si="17"/>
        <v>0.39149935048602913</v>
      </c>
      <c r="AH8" s="1">
        <f t="shared" si="18"/>
        <v>0.2808493496478025</v>
      </c>
      <c r="AI8" s="1">
        <f t="shared" si="19"/>
        <v>390296704</v>
      </c>
      <c r="AJ8" s="1">
        <f t="shared" si="20"/>
        <v>11051980.800000001</v>
      </c>
      <c r="AK8" s="1">
        <f t="shared" si="21"/>
        <v>11.051980800000001</v>
      </c>
      <c r="AL8" s="1" t="s">
        <v>57</v>
      </c>
      <c r="AM8" s="1" t="s">
        <v>58</v>
      </c>
      <c r="AN8" s="1" t="s">
        <v>59</v>
      </c>
      <c r="AO8" s="1" t="s">
        <v>60</v>
      </c>
      <c r="AP8" s="1" t="s">
        <v>61</v>
      </c>
      <c r="AQ8" s="1" t="s">
        <v>62</v>
      </c>
      <c r="AR8" s="1" t="s">
        <v>63</v>
      </c>
      <c r="AS8" s="1">
        <v>3</v>
      </c>
      <c r="AT8" s="1" t="s">
        <v>64</v>
      </c>
      <c r="AU8" s="1" t="s">
        <v>65</v>
      </c>
      <c r="AV8" s="1">
        <v>6</v>
      </c>
      <c r="AW8" s="2">
        <v>92</v>
      </c>
      <c r="AX8" s="2">
        <v>8</v>
      </c>
      <c r="AY8" s="1">
        <v>0</v>
      </c>
      <c r="AZ8" s="2">
        <v>0.9</v>
      </c>
      <c r="BA8" s="2">
        <v>4.7</v>
      </c>
      <c r="BB8" s="2">
        <v>0.1</v>
      </c>
      <c r="BC8" s="2">
        <v>0.5</v>
      </c>
      <c r="BD8" s="1">
        <v>0</v>
      </c>
      <c r="BE8" s="2">
        <v>0.6</v>
      </c>
      <c r="BF8" s="2">
        <v>0.7</v>
      </c>
      <c r="BG8" s="2">
        <v>0.1</v>
      </c>
      <c r="BH8" s="1">
        <v>0</v>
      </c>
      <c r="BI8" s="1">
        <v>0</v>
      </c>
      <c r="BJ8" s="2">
        <v>1.3</v>
      </c>
      <c r="BK8" s="2">
        <v>39.9</v>
      </c>
      <c r="BL8" s="2">
        <v>51.3</v>
      </c>
      <c r="BM8" s="1">
        <v>0</v>
      </c>
      <c r="BN8" s="1">
        <v>0</v>
      </c>
      <c r="BO8" s="2">
        <v>1773</v>
      </c>
      <c r="BP8" s="2">
        <v>858</v>
      </c>
      <c r="BQ8" s="2">
        <v>1</v>
      </c>
      <c r="BR8" s="1">
        <v>0</v>
      </c>
      <c r="BS8" s="2">
        <v>0.04</v>
      </c>
      <c r="BT8" s="2">
        <v>0.02</v>
      </c>
      <c r="BU8" s="2">
        <v>4633</v>
      </c>
      <c r="BV8" s="2">
        <v>3</v>
      </c>
      <c r="BW8" s="2">
        <v>0.11</v>
      </c>
      <c r="BX8" s="2">
        <v>136905</v>
      </c>
      <c r="BY8" s="2">
        <v>10567</v>
      </c>
      <c r="BZ8" s="2">
        <v>74</v>
      </c>
      <c r="CA8" s="2">
        <v>6</v>
      </c>
      <c r="CB8" s="2">
        <v>7.83</v>
      </c>
      <c r="CC8" s="2">
        <v>0.64</v>
      </c>
      <c r="CD8" s="2">
        <v>18</v>
      </c>
      <c r="CE8" s="2">
        <v>20</v>
      </c>
      <c r="CF8" s="2">
        <v>40</v>
      </c>
      <c r="CG8" s="2">
        <v>22</v>
      </c>
      <c r="CH8" s="2">
        <v>19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2">
        <v>22</v>
      </c>
      <c r="CR8" s="2">
        <v>58</v>
      </c>
      <c r="CS8" s="2">
        <v>0.56630000000000003</v>
      </c>
      <c r="CT8" s="2">
        <v>0.66183000000000003</v>
      </c>
      <c r="CU8" s="1" t="s">
        <v>11</v>
      </c>
    </row>
    <row r="9" spans="1:99" s="1" customFormat="1" x14ac:dyDescent="0.25">
      <c r="A9" s="1" t="s">
        <v>66</v>
      </c>
      <c r="C9" s="1" t="s">
        <v>67</v>
      </c>
      <c r="D9" s="1">
        <v>1941</v>
      </c>
      <c r="E9" s="1">
        <f t="shared" si="0"/>
        <v>74</v>
      </c>
      <c r="F9" s="1">
        <v>52</v>
      </c>
      <c r="G9" s="1">
        <v>80</v>
      </c>
      <c r="H9" s="1">
        <v>47300</v>
      </c>
      <c r="I9" s="1">
        <v>18300</v>
      </c>
      <c r="J9" s="1">
        <v>10800</v>
      </c>
      <c r="K9" s="1">
        <v>18300</v>
      </c>
      <c r="L9" s="1">
        <f t="shared" si="1"/>
        <v>797146170</v>
      </c>
      <c r="M9" s="1">
        <v>643</v>
      </c>
      <c r="N9" s="1">
        <f t="shared" si="2"/>
        <v>28009080</v>
      </c>
      <c r="O9" s="1">
        <f t="shared" si="3"/>
        <v>1.0046875</v>
      </c>
      <c r="P9" s="1">
        <f t="shared" si="4"/>
        <v>2602130.98</v>
      </c>
      <c r="Q9" s="1">
        <f t="shared" si="5"/>
        <v>2.6021309800000001</v>
      </c>
      <c r="R9" s="1">
        <v>393</v>
      </c>
      <c r="S9" s="1">
        <f t="shared" si="6"/>
        <v>1017.8660699999999</v>
      </c>
      <c r="T9" s="1">
        <f t="shared" si="7"/>
        <v>251520</v>
      </c>
      <c r="U9" s="1">
        <f t="shared" si="8"/>
        <v>10956840000</v>
      </c>
      <c r="V9" s="1">
        <v>40040.018432999997</v>
      </c>
      <c r="W9" s="1">
        <f t="shared" si="9"/>
        <v>12.204197618378398</v>
      </c>
      <c r="X9" s="1">
        <f t="shared" si="10"/>
        <v>7.5833392510996021</v>
      </c>
      <c r="Y9" s="1">
        <f t="shared" si="11"/>
        <v>2.134221771619381</v>
      </c>
      <c r="Z9" s="1">
        <f t="shared" si="12"/>
        <v>28.460276810234394</v>
      </c>
      <c r="AA9" s="1">
        <f t="shared" si="13"/>
        <v>0.9161221081801082</v>
      </c>
      <c r="AB9" s="1">
        <f t="shared" si="14"/>
        <v>1.641939046744292</v>
      </c>
      <c r="AC9" s="1">
        <v>52</v>
      </c>
      <c r="AD9" s="1">
        <f t="shared" si="15"/>
        <v>0.54731301558143064</v>
      </c>
      <c r="AE9" s="1">
        <v>3.8953000000000002</v>
      </c>
      <c r="AF9" s="1">
        <f t="shared" si="16"/>
        <v>391.16640746500775</v>
      </c>
      <c r="AG9" s="1">
        <f t="shared" si="17"/>
        <v>0.47657926842209791</v>
      </c>
      <c r="AH9" s="1">
        <f t="shared" si="18"/>
        <v>0.19533195001435263</v>
      </c>
      <c r="AI9" s="1">
        <f t="shared" si="19"/>
        <v>470446920</v>
      </c>
      <c r="AJ9" s="1">
        <f t="shared" si="20"/>
        <v>13321584</v>
      </c>
      <c r="AK9" s="1">
        <f t="shared" si="21"/>
        <v>13.321584</v>
      </c>
      <c r="AL9" s="1" t="s">
        <v>68</v>
      </c>
      <c r="AM9" s="1" t="s">
        <v>15</v>
      </c>
      <c r="AN9" s="1" t="s">
        <v>69</v>
      </c>
      <c r="AO9" s="1" t="s">
        <v>70</v>
      </c>
      <c r="AP9" s="1" t="s">
        <v>71</v>
      </c>
      <c r="AQ9" s="1" t="s">
        <v>72</v>
      </c>
      <c r="AR9" s="1" t="s">
        <v>32</v>
      </c>
      <c r="AS9" s="1">
        <v>2</v>
      </c>
      <c r="AT9" s="1" t="s">
        <v>73</v>
      </c>
      <c r="AU9" s="1" t="s">
        <v>74</v>
      </c>
      <c r="AV9" s="1">
        <v>5</v>
      </c>
      <c r="AW9" s="2">
        <v>65</v>
      </c>
      <c r="AX9" s="2">
        <v>32</v>
      </c>
      <c r="AY9" s="2">
        <v>4</v>
      </c>
      <c r="AZ9" s="2">
        <v>0.1</v>
      </c>
      <c r="BA9" s="2">
        <v>0.1</v>
      </c>
      <c r="BB9" s="1">
        <v>0</v>
      </c>
      <c r="BC9" s="1">
        <v>0</v>
      </c>
      <c r="BD9" s="1">
        <v>0</v>
      </c>
      <c r="BE9" s="1">
        <v>0</v>
      </c>
      <c r="BF9" s="2">
        <v>0.7</v>
      </c>
      <c r="BG9" s="2">
        <v>12.5</v>
      </c>
      <c r="BH9" s="1">
        <v>0</v>
      </c>
      <c r="BI9" s="1">
        <v>0</v>
      </c>
      <c r="BJ9" s="2">
        <v>72.3</v>
      </c>
      <c r="BK9" s="2">
        <v>4.5</v>
      </c>
      <c r="BL9" s="2">
        <v>9.6999999999999993</v>
      </c>
      <c r="BM9" s="1">
        <v>0</v>
      </c>
      <c r="BN9" s="2">
        <v>0.1</v>
      </c>
      <c r="BO9" s="2">
        <v>1283</v>
      </c>
      <c r="BP9" s="2">
        <v>565</v>
      </c>
      <c r="BQ9" s="2">
        <v>1</v>
      </c>
      <c r="BR9" s="2">
        <v>1</v>
      </c>
      <c r="BS9" s="2">
        <v>0.05</v>
      </c>
      <c r="BT9" s="2">
        <v>0.02</v>
      </c>
      <c r="BU9" s="2">
        <v>1780</v>
      </c>
      <c r="BV9" s="2">
        <v>2</v>
      </c>
      <c r="BW9" s="2">
        <v>7.0000000000000007E-2</v>
      </c>
      <c r="BX9" s="2">
        <v>11866</v>
      </c>
      <c r="BY9" s="2">
        <v>4480</v>
      </c>
      <c r="BZ9" s="2">
        <v>11</v>
      </c>
      <c r="CA9" s="2">
        <v>4</v>
      </c>
      <c r="CB9" s="2">
        <v>3.58</v>
      </c>
      <c r="CC9" s="2">
        <v>1.3</v>
      </c>
      <c r="CD9" s="2">
        <v>15</v>
      </c>
      <c r="CE9" s="2">
        <v>7</v>
      </c>
      <c r="CF9" s="2">
        <v>12</v>
      </c>
      <c r="CG9" s="2">
        <v>5</v>
      </c>
      <c r="CH9" s="2">
        <v>31</v>
      </c>
      <c r="CI9" s="2">
        <v>9</v>
      </c>
      <c r="CJ9" s="2">
        <v>6</v>
      </c>
      <c r="CK9" s="1">
        <v>0</v>
      </c>
      <c r="CL9" s="1">
        <v>0</v>
      </c>
      <c r="CM9" s="1">
        <v>0</v>
      </c>
      <c r="CN9" s="1">
        <v>0</v>
      </c>
      <c r="CO9" s="2">
        <v>30</v>
      </c>
      <c r="CP9" s="2">
        <v>76</v>
      </c>
      <c r="CQ9" s="2">
        <v>3</v>
      </c>
      <c r="CR9" s="2">
        <v>6</v>
      </c>
      <c r="CS9" s="1">
        <v>0</v>
      </c>
      <c r="CT9" s="1">
        <v>0</v>
      </c>
      <c r="CU9" s="1" t="s">
        <v>11</v>
      </c>
    </row>
    <row r="10" spans="1:99" s="1" customFormat="1" x14ac:dyDescent="0.25">
      <c r="A10" s="1" t="s">
        <v>75</v>
      </c>
      <c r="B10" s="1" t="s">
        <v>76</v>
      </c>
      <c r="C10" s="1" t="s">
        <v>77</v>
      </c>
      <c r="D10" s="1">
        <v>1963</v>
      </c>
      <c r="E10" s="1">
        <f t="shared" si="0"/>
        <v>52</v>
      </c>
      <c r="F10" s="1">
        <v>78</v>
      </c>
      <c r="G10" s="1">
        <v>95</v>
      </c>
      <c r="H10" s="1">
        <v>390000</v>
      </c>
      <c r="I10" s="1">
        <v>1900000</v>
      </c>
      <c r="J10" s="1">
        <v>1725000</v>
      </c>
      <c r="K10" s="1">
        <v>1900000</v>
      </c>
      <c r="L10" s="1">
        <f t="shared" si="1"/>
        <v>82763810000</v>
      </c>
      <c r="M10" s="1">
        <v>60000</v>
      </c>
      <c r="N10" s="1">
        <f t="shared" si="2"/>
        <v>2613600000</v>
      </c>
      <c r="O10" s="1">
        <f t="shared" si="3"/>
        <v>93.75</v>
      </c>
      <c r="P10" s="1">
        <f t="shared" si="4"/>
        <v>242811600</v>
      </c>
      <c r="Q10" s="1">
        <f t="shared" si="5"/>
        <v>242.81160000000003</v>
      </c>
      <c r="R10" s="1">
        <v>5840</v>
      </c>
      <c r="S10" s="1">
        <f t="shared" si="6"/>
        <v>15125.541599999999</v>
      </c>
      <c r="T10" s="1">
        <f t="shared" si="7"/>
        <v>3737600</v>
      </c>
      <c r="U10" s="1">
        <f t="shared" si="8"/>
        <v>162819200000</v>
      </c>
      <c r="V10" s="1">
        <v>2163459.0558000002</v>
      </c>
      <c r="W10" s="1">
        <f t="shared" si="9"/>
        <v>659.42232020784002</v>
      </c>
      <c r="X10" s="1">
        <f t="shared" si="10"/>
        <v>409.74616441418527</v>
      </c>
      <c r="Y10" s="1">
        <f t="shared" si="11"/>
        <v>11.937786812054718</v>
      </c>
      <c r="Z10" s="1">
        <f t="shared" si="12"/>
        <v>31.66659397000306</v>
      </c>
      <c r="AA10" s="1">
        <f t="shared" si="13"/>
        <v>0.30991488213521023</v>
      </c>
      <c r="AB10" s="1">
        <f t="shared" si="14"/>
        <v>1.2179459219231945</v>
      </c>
      <c r="AC10" s="1">
        <v>78</v>
      </c>
      <c r="AD10" s="1">
        <f t="shared" si="15"/>
        <v>0.40598197397439822</v>
      </c>
      <c r="AE10" s="1">
        <v>149.52600000000001</v>
      </c>
      <c r="AF10" s="1">
        <f t="shared" si="16"/>
        <v>62.293333333333337</v>
      </c>
      <c r="AG10" s="1">
        <f t="shared" si="17"/>
        <v>5.4894298720005417E-2</v>
      </c>
      <c r="AH10" s="1">
        <f t="shared" si="18"/>
        <v>0.11411644114706923</v>
      </c>
      <c r="AI10" s="1">
        <f t="shared" si="19"/>
        <v>75140827500</v>
      </c>
      <c r="AJ10" s="1">
        <f t="shared" si="20"/>
        <v>2127753000</v>
      </c>
      <c r="AK10" s="1">
        <f t="shared" si="21"/>
        <v>2127.7530000000002</v>
      </c>
      <c r="AL10" s="1" t="s">
        <v>78</v>
      </c>
      <c r="AM10" s="1" t="s">
        <v>79</v>
      </c>
      <c r="AN10" s="1" t="s">
        <v>80</v>
      </c>
      <c r="AO10" s="1" t="s">
        <v>81</v>
      </c>
      <c r="AP10" s="1" t="s">
        <v>82</v>
      </c>
      <c r="AQ10" s="1" t="s">
        <v>83</v>
      </c>
      <c r="AR10" s="1" t="s">
        <v>84</v>
      </c>
      <c r="AS10" s="1">
        <v>3</v>
      </c>
      <c r="AT10" s="1" t="s">
        <v>85</v>
      </c>
      <c r="AU10" s="1" t="s">
        <v>86</v>
      </c>
      <c r="AV10" s="1">
        <v>4</v>
      </c>
      <c r="AW10" s="2">
        <v>63</v>
      </c>
      <c r="AX10" s="2">
        <v>35</v>
      </c>
      <c r="AY10" s="2">
        <v>2</v>
      </c>
      <c r="AZ10" s="2">
        <v>0.4</v>
      </c>
      <c r="BA10" s="2">
        <v>0.3</v>
      </c>
      <c r="BB10" s="1">
        <v>0</v>
      </c>
      <c r="BC10" s="2">
        <v>0.1</v>
      </c>
      <c r="BD10" s="1">
        <v>0</v>
      </c>
      <c r="BE10" s="2">
        <v>0.2</v>
      </c>
      <c r="BF10" s="2">
        <v>0.2</v>
      </c>
      <c r="BG10" s="1">
        <v>0</v>
      </c>
      <c r="BH10" s="1">
        <v>0</v>
      </c>
      <c r="BI10" s="1">
        <v>0</v>
      </c>
      <c r="BJ10" s="2">
        <v>77.2</v>
      </c>
      <c r="BK10" s="2">
        <v>1.5</v>
      </c>
      <c r="BL10" s="2">
        <v>19.3</v>
      </c>
      <c r="BM10" s="1">
        <v>0</v>
      </c>
      <c r="BN10" s="2">
        <v>0.8</v>
      </c>
      <c r="BO10" s="2">
        <v>2489</v>
      </c>
      <c r="BP10" s="2">
        <v>2806</v>
      </c>
      <c r="BQ10" s="1">
        <v>0</v>
      </c>
      <c r="BR10" s="1">
        <v>0</v>
      </c>
      <c r="BS10" s="2">
        <v>0.01</v>
      </c>
      <c r="BT10" s="2">
        <v>0.02</v>
      </c>
      <c r="BU10" s="2">
        <v>6466</v>
      </c>
      <c r="BV10" s="2">
        <v>1</v>
      </c>
      <c r="BW10" s="2">
        <v>0.04</v>
      </c>
      <c r="BX10" s="2">
        <v>183233</v>
      </c>
      <c r="BY10" s="2">
        <v>70993</v>
      </c>
      <c r="BZ10" s="2">
        <v>23</v>
      </c>
      <c r="CA10" s="2">
        <v>9</v>
      </c>
      <c r="CB10" s="2">
        <v>1.4</v>
      </c>
      <c r="CC10" s="2">
        <v>0.53</v>
      </c>
      <c r="CD10" s="2">
        <v>2</v>
      </c>
      <c r="CE10" s="2">
        <v>1</v>
      </c>
      <c r="CF10" s="2">
        <v>7</v>
      </c>
      <c r="CG10" s="2">
        <v>5</v>
      </c>
      <c r="CH10" s="2">
        <v>45</v>
      </c>
      <c r="CI10" s="1">
        <v>0</v>
      </c>
      <c r="CJ10" s="1">
        <v>0</v>
      </c>
      <c r="CK10" s="2">
        <v>1</v>
      </c>
      <c r="CL10" s="1">
        <v>0</v>
      </c>
      <c r="CM10" s="1">
        <v>0</v>
      </c>
      <c r="CN10" s="1">
        <v>0</v>
      </c>
      <c r="CO10" s="2">
        <v>40</v>
      </c>
      <c r="CP10" s="2">
        <v>86</v>
      </c>
      <c r="CQ10" s="2">
        <v>5</v>
      </c>
      <c r="CR10" s="2">
        <v>8</v>
      </c>
      <c r="CS10" s="2">
        <v>0.73570999999999998</v>
      </c>
      <c r="CT10" s="2">
        <v>0.56574000000000002</v>
      </c>
      <c r="CU10" s="1" t="s">
        <v>11</v>
      </c>
    </row>
    <row r="11" spans="1:99" s="1" customFormat="1" x14ac:dyDescent="0.25">
      <c r="A11" s="1" t="s">
        <v>87</v>
      </c>
      <c r="B11" s="1" t="s">
        <v>88</v>
      </c>
      <c r="C11" s="1" t="s">
        <v>89</v>
      </c>
      <c r="D11" s="1">
        <v>1954</v>
      </c>
      <c r="E11" s="1">
        <f t="shared" si="0"/>
        <v>61</v>
      </c>
      <c r="F11" s="1">
        <v>160</v>
      </c>
      <c r="G11" s="1">
        <v>170</v>
      </c>
      <c r="H11" s="1">
        <v>629000</v>
      </c>
      <c r="I11" s="1">
        <v>6300000</v>
      </c>
      <c r="J11" s="1">
        <v>3800000</v>
      </c>
      <c r="K11" s="1">
        <v>6300000</v>
      </c>
      <c r="L11" s="1">
        <f t="shared" si="1"/>
        <v>274427370000</v>
      </c>
      <c r="M11" s="1">
        <v>118400</v>
      </c>
      <c r="N11" s="1">
        <f t="shared" si="2"/>
        <v>5157504000</v>
      </c>
      <c r="O11" s="1">
        <f t="shared" si="3"/>
        <v>185</v>
      </c>
      <c r="P11" s="1">
        <f t="shared" si="4"/>
        <v>479148224</v>
      </c>
      <c r="Q11" s="1">
        <f t="shared" si="5"/>
        <v>479.14822400000003</v>
      </c>
      <c r="R11" s="1">
        <v>14150</v>
      </c>
      <c r="S11" s="1">
        <f t="shared" si="6"/>
        <v>36648.358499999995</v>
      </c>
      <c r="T11" s="1">
        <f t="shared" si="7"/>
        <v>9056000</v>
      </c>
      <c r="U11" s="1">
        <f t="shared" si="8"/>
        <v>394502000000</v>
      </c>
      <c r="V11" s="1">
        <v>2618525.0320000001</v>
      </c>
      <c r="W11" s="1">
        <f t="shared" si="9"/>
        <v>798.12642975359995</v>
      </c>
      <c r="X11" s="1">
        <f t="shared" si="10"/>
        <v>495.93292991060804</v>
      </c>
      <c r="Y11" s="1">
        <f t="shared" si="11"/>
        <v>10.285647638888641</v>
      </c>
      <c r="Z11" s="1">
        <f t="shared" si="12"/>
        <v>53.209337307348669</v>
      </c>
      <c r="AA11" s="1">
        <f t="shared" si="13"/>
        <v>0.17027699759038611</v>
      </c>
      <c r="AB11" s="1">
        <f t="shared" si="14"/>
        <v>0.99767507451278747</v>
      </c>
      <c r="AC11" s="1">
        <v>160</v>
      </c>
      <c r="AD11" s="1">
        <f t="shared" si="15"/>
        <v>0.33255835817092916</v>
      </c>
      <c r="AE11" s="1">
        <v>6.5349000000000004</v>
      </c>
      <c r="AF11" s="1">
        <f t="shared" si="16"/>
        <v>76.486486486486484</v>
      </c>
      <c r="AG11" s="1">
        <f t="shared" si="17"/>
        <v>6.5661910043114446E-2</v>
      </c>
      <c r="AH11" s="1">
        <f t="shared" si="18"/>
        <v>0.10222430675384833</v>
      </c>
      <c r="AI11" s="1">
        <f t="shared" si="19"/>
        <v>165527620000</v>
      </c>
      <c r="AJ11" s="1">
        <f t="shared" si="20"/>
        <v>4687224000</v>
      </c>
      <c r="AK11" s="1">
        <f t="shared" si="21"/>
        <v>4687.2240000000002</v>
      </c>
      <c r="AL11" s="1" t="s">
        <v>90</v>
      </c>
      <c r="AM11" s="1" t="s">
        <v>15</v>
      </c>
      <c r="AN11" s="1" t="s">
        <v>91</v>
      </c>
      <c r="AO11" s="1" t="s">
        <v>92</v>
      </c>
      <c r="AP11" s="1" t="s">
        <v>93</v>
      </c>
      <c r="AQ11" s="1" t="s">
        <v>94</v>
      </c>
      <c r="AR11" s="1" t="s">
        <v>95</v>
      </c>
      <c r="AS11" s="1">
        <v>1</v>
      </c>
      <c r="AT11" s="1" t="s">
        <v>96</v>
      </c>
      <c r="AU11" s="1" t="s">
        <v>97</v>
      </c>
      <c r="AV11" s="1">
        <v>4</v>
      </c>
      <c r="AW11" s="2">
        <v>58</v>
      </c>
      <c r="AX11" s="2">
        <v>38</v>
      </c>
      <c r="AY11" s="2">
        <v>5</v>
      </c>
      <c r="AZ11" s="2">
        <v>0.3</v>
      </c>
      <c r="BA11" s="2">
        <v>0.7</v>
      </c>
      <c r="BB11" s="1">
        <v>0</v>
      </c>
      <c r="BC11" s="1">
        <v>0</v>
      </c>
      <c r="BD11" s="1">
        <v>0</v>
      </c>
      <c r="BE11" s="2">
        <v>0.1</v>
      </c>
      <c r="BF11" s="2">
        <v>0.2</v>
      </c>
      <c r="BG11" s="1">
        <v>0</v>
      </c>
      <c r="BH11" s="1">
        <v>0</v>
      </c>
      <c r="BI11" s="1">
        <v>0</v>
      </c>
      <c r="BJ11" s="2">
        <v>81.599999999999994</v>
      </c>
      <c r="BK11" s="2">
        <v>5.5</v>
      </c>
      <c r="BL11" s="2">
        <v>11.7</v>
      </c>
      <c r="BM11" s="1">
        <v>0</v>
      </c>
      <c r="BN11" s="1">
        <v>0</v>
      </c>
      <c r="BO11" s="2">
        <v>1179</v>
      </c>
      <c r="BP11" s="2">
        <v>276</v>
      </c>
      <c r="BQ11" s="2">
        <v>7</v>
      </c>
      <c r="BR11" s="2">
        <v>2</v>
      </c>
      <c r="BS11" s="2">
        <v>0.31</v>
      </c>
      <c r="BT11" s="2">
        <v>7.0000000000000007E-2</v>
      </c>
      <c r="BU11" s="2">
        <v>2053</v>
      </c>
      <c r="BV11" s="2">
        <v>12</v>
      </c>
      <c r="BW11" s="2">
        <v>0.54</v>
      </c>
      <c r="BX11" s="2">
        <v>12251</v>
      </c>
      <c r="BY11" s="2">
        <v>2833</v>
      </c>
      <c r="BZ11" s="2">
        <v>74</v>
      </c>
      <c r="CA11" s="2">
        <v>17</v>
      </c>
      <c r="CB11" s="2">
        <v>2.11</v>
      </c>
      <c r="CC11" s="2">
        <v>0.49</v>
      </c>
      <c r="CD11" s="2">
        <v>6</v>
      </c>
      <c r="CE11" s="2">
        <v>3</v>
      </c>
      <c r="CF11" s="2">
        <v>14</v>
      </c>
      <c r="CG11" s="2">
        <v>7</v>
      </c>
      <c r="CH11" s="2">
        <v>43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2">
        <v>29</v>
      </c>
      <c r="CP11" s="2">
        <v>75</v>
      </c>
      <c r="CQ11" s="2">
        <v>9</v>
      </c>
      <c r="CR11" s="2">
        <v>15</v>
      </c>
      <c r="CS11" s="2">
        <v>0.74014999999999997</v>
      </c>
      <c r="CT11" s="2">
        <v>0.56818000000000002</v>
      </c>
      <c r="CU11" s="1" t="s">
        <v>11</v>
      </c>
    </row>
    <row r="12" spans="1:99" s="1" customFormat="1" x14ac:dyDescent="0.25">
      <c r="A12" s="1" t="s">
        <v>98</v>
      </c>
      <c r="B12" s="1" t="s">
        <v>99</v>
      </c>
      <c r="C12" s="1" t="s">
        <v>100</v>
      </c>
      <c r="D12" s="1">
        <v>1958</v>
      </c>
      <c r="E12" s="1">
        <f t="shared" si="0"/>
        <v>57</v>
      </c>
      <c r="F12" s="1">
        <v>50</v>
      </c>
      <c r="G12" s="1">
        <v>74</v>
      </c>
      <c r="H12" s="1">
        <v>584000</v>
      </c>
      <c r="I12" s="1">
        <v>540000</v>
      </c>
      <c r="J12" s="1">
        <v>375000</v>
      </c>
      <c r="K12" s="1">
        <v>540000</v>
      </c>
      <c r="L12" s="1">
        <f t="shared" si="1"/>
        <v>23522346000</v>
      </c>
      <c r="M12" s="1">
        <v>32000</v>
      </c>
      <c r="N12" s="1">
        <f t="shared" si="2"/>
        <v>1393920000</v>
      </c>
      <c r="O12" s="1">
        <f t="shared" si="3"/>
        <v>50</v>
      </c>
      <c r="P12" s="1">
        <f t="shared" si="4"/>
        <v>129499520</v>
      </c>
      <c r="Q12" s="1">
        <f t="shared" si="5"/>
        <v>129.49952000000002</v>
      </c>
      <c r="R12" s="1">
        <v>16000</v>
      </c>
      <c r="S12" s="1">
        <f t="shared" si="6"/>
        <v>41439.839999999997</v>
      </c>
      <c r="T12" s="1">
        <f t="shared" si="7"/>
        <v>10240000</v>
      </c>
      <c r="U12" s="1">
        <f t="shared" si="8"/>
        <v>446080000000</v>
      </c>
      <c r="V12" s="1">
        <v>868911.00398000004</v>
      </c>
      <c r="W12" s="1">
        <f t="shared" si="9"/>
        <v>264.84407401310398</v>
      </c>
      <c r="X12" s="1">
        <f t="shared" si="10"/>
        <v>164.56653068778814</v>
      </c>
      <c r="Y12" s="1">
        <f t="shared" si="11"/>
        <v>6.565247026836639</v>
      </c>
      <c r="Z12" s="1">
        <f t="shared" si="12"/>
        <v>16.874961260330579</v>
      </c>
      <c r="AA12" s="1">
        <f t="shared" si="13"/>
        <v>0.57256774656657905</v>
      </c>
      <c r="AB12" s="1">
        <f t="shared" si="14"/>
        <v>1.0124976756198347</v>
      </c>
      <c r="AC12" s="1">
        <v>50</v>
      </c>
      <c r="AD12" s="1">
        <f t="shared" si="15"/>
        <v>0.33749922520661157</v>
      </c>
      <c r="AE12" s="1">
        <v>3.0638000000000001</v>
      </c>
      <c r="AF12" s="1">
        <f t="shared" si="16"/>
        <v>320</v>
      </c>
      <c r="AG12" s="1">
        <f t="shared" si="17"/>
        <v>4.0056159550613299E-2</v>
      </c>
      <c r="AH12" s="1">
        <f t="shared" si="18"/>
        <v>0.27996566894747654</v>
      </c>
      <c r="AI12" s="1">
        <f t="shared" si="19"/>
        <v>16334962500</v>
      </c>
      <c r="AJ12" s="1">
        <f t="shared" si="20"/>
        <v>462555000</v>
      </c>
      <c r="AK12" s="1">
        <f t="shared" si="21"/>
        <v>462.55500000000001</v>
      </c>
      <c r="AL12" s="1" t="s">
        <v>101</v>
      </c>
      <c r="AM12" s="1" t="s">
        <v>102</v>
      </c>
      <c r="AN12" s="1" t="s">
        <v>103</v>
      </c>
      <c r="AO12" s="1" t="s">
        <v>104</v>
      </c>
      <c r="AP12" s="1" t="s">
        <v>105</v>
      </c>
      <c r="AQ12" s="1" t="s">
        <v>106</v>
      </c>
      <c r="AR12" s="1" t="s">
        <v>107</v>
      </c>
      <c r="AS12" s="1">
        <v>1</v>
      </c>
      <c r="AT12" s="1" t="s">
        <v>108</v>
      </c>
      <c r="AU12" s="1" t="s">
        <v>109</v>
      </c>
      <c r="AV12" s="1">
        <v>6</v>
      </c>
      <c r="AW12" s="2">
        <v>52</v>
      </c>
      <c r="AX12" s="2">
        <v>46</v>
      </c>
      <c r="AY12" s="2">
        <v>2</v>
      </c>
      <c r="AZ12" s="2">
        <v>0.7</v>
      </c>
      <c r="BA12" s="2">
        <v>3.3</v>
      </c>
      <c r="BB12" s="1">
        <v>0</v>
      </c>
      <c r="BC12" s="2">
        <v>0.7</v>
      </c>
      <c r="BD12" s="1">
        <v>0</v>
      </c>
      <c r="BE12" s="2">
        <v>0.8</v>
      </c>
      <c r="BF12" s="2">
        <v>0.2</v>
      </c>
      <c r="BG12" s="2">
        <v>0.1</v>
      </c>
      <c r="BH12" s="1">
        <v>0</v>
      </c>
      <c r="BI12" s="1">
        <v>0</v>
      </c>
      <c r="BJ12" s="2">
        <v>0.6</v>
      </c>
      <c r="BK12" s="2">
        <v>26.6</v>
      </c>
      <c r="BL12" s="2">
        <v>67</v>
      </c>
      <c r="BM12" s="1">
        <v>0</v>
      </c>
      <c r="BN12" s="1">
        <v>0</v>
      </c>
      <c r="BO12" s="2">
        <v>352</v>
      </c>
      <c r="BP12" s="2">
        <v>127</v>
      </c>
      <c r="BQ12" s="2">
        <v>2</v>
      </c>
      <c r="BR12" s="2">
        <v>1</v>
      </c>
      <c r="BS12" s="2">
        <v>0.08</v>
      </c>
      <c r="BT12" s="2">
        <v>0.03</v>
      </c>
      <c r="BU12" s="2">
        <v>1382</v>
      </c>
      <c r="BV12" s="2">
        <v>7</v>
      </c>
      <c r="BW12" s="2">
        <v>0.32</v>
      </c>
      <c r="BX12" s="2">
        <v>36553</v>
      </c>
      <c r="BY12" s="2">
        <v>6571</v>
      </c>
      <c r="BZ12" s="2">
        <v>181</v>
      </c>
      <c r="CA12" s="2">
        <v>33</v>
      </c>
      <c r="CB12" s="2">
        <v>13.7</v>
      </c>
      <c r="CC12" s="2">
        <v>2.5299999999999998</v>
      </c>
      <c r="CD12" s="2">
        <v>5</v>
      </c>
      <c r="CE12" s="2">
        <v>4</v>
      </c>
      <c r="CF12" s="2">
        <v>53</v>
      </c>
      <c r="CG12" s="2">
        <v>21</v>
      </c>
      <c r="CH12" s="2">
        <v>15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2">
        <v>27</v>
      </c>
      <c r="CR12" s="2">
        <v>74</v>
      </c>
      <c r="CS12" s="2">
        <v>0.32534000000000002</v>
      </c>
      <c r="CT12" s="2">
        <v>0.42059999999999997</v>
      </c>
      <c r="CU12" s="1" t="s">
        <v>11</v>
      </c>
    </row>
    <row r="13" spans="1:99" s="1" customFormat="1" x14ac:dyDescent="0.25">
      <c r="A13" s="1" t="s">
        <v>110</v>
      </c>
      <c r="B13" s="1" t="s">
        <v>111</v>
      </c>
      <c r="C13" s="1" t="s">
        <v>112</v>
      </c>
      <c r="D13" s="1">
        <v>1966</v>
      </c>
      <c r="E13" s="1">
        <f t="shared" si="0"/>
        <v>49</v>
      </c>
      <c r="F13" s="1">
        <v>200</v>
      </c>
      <c r="G13" s="1">
        <v>245</v>
      </c>
      <c r="H13" s="1">
        <v>300000</v>
      </c>
      <c r="I13" s="1">
        <v>23600000</v>
      </c>
      <c r="J13" s="1">
        <v>19300000</v>
      </c>
      <c r="K13" s="1">
        <v>23600000</v>
      </c>
      <c r="L13" s="1">
        <f t="shared" si="1"/>
        <v>1028013640000</v>
      </c>
      <c r="M13" s="1">
        <v>376000</v>
      </c>
      <c r="N13" s="1">
        <f t="shared" si="2"/>
        <v>16378560000</v>
      </c>
      <c r="O13" s="1">
        <f t="shared" si="3"/>
        <v>587.5</v>
      </c>
      <c r="P13" s="1">
        <f t="shared" si="4"/>
        <v>1521619360</v>
      </c>
      <c r="Q13" s="1">
        <f t="shared" si="5"/>
        <v>1521.6193600000001</v>
      </c>
      <c r="R13" s="1">
        <v>243490</v>
      </c>
      <c r="S13" s="1">
        <f t="shared" si="6"/>
        <v>630636.66509999998</v>
      </c>
      <c r="T13" s="1">
        <f t="shared" si="7"/>
        <v>155833600</v>
      </c>
      <c r="U13" s="1">
        <f t="shared" si="8"/>
        <v>6788501200000</v>
      </c>
      <c r="V13" s="1">
        <v>6627252.8093999997</v>
      </c>
      <c r="W13" s="1">
        <f t="shared" si="9"/>
        <v>2019.9866563051198</v>
      </c>
      <c r="X13" s="1">
        <f t="shared" si="10"/>
        <v>1255.1619185835036</v>
      </c>
      <c r="Y13" s="1">
        <f t="shared" si="11"/>
        <v>14.607987181087786</v>
      </c>
      <c r="Z13" s="1">
        <f t="shared" si="12"/>
        <v>62.765813355997111</v>
      </c>
      <c r="AA13" s="1">
        <f t="shared" si="13"/>
        <v>8.485141311742285E-2</v>
      </c>
      <c r="AB13" s="1">
        <f t="shared" si="14"/>
        <v>0.94148720033995659</v>
      </c>
      <c r="AC13" s="1">
        <v>200</v>
      </c>
      <c r="AD13" s="1">
        <f t="shared" si="15"/>
        <v>0.31382906677998557</v>
      </c>
      <c r="AE13" s="1">
        <v>7.1067</v>
      </c>
      <c r="AF13" s="1">
        <f t="shared" si="16"/>
        <v>414.45106382978724</v>
      </c>
      <c r="AG13" s="1">
        <f t="shared" si="17"/>
        <v>4.3464106031838923E-2</v>
      </c>
      <c r="AH13" s="1">
        <f t="shared" si="18"/>
        <v>6.3917032580301472E-2</v>
      </c>
      <c r="AI13" s="1">
        <f t="shared" si="19"/>
        <v>840706070000</v>
      </c>
      <c r="AJ13" s="1">
        <f t="shared" si="20"/>
        <v>23806164000</v>
      </c>
      <c r="AK13" s="1">
        <f t="shared" si="21"/>
        <v>23806.164000000001</v>
      </c>
      <c r="AL13" s="1" t="s">
        <v>113</v>
      </c>
      <c r="AM13" s="1" t="s">
        <v>15</v>
      </c>
      <c r="AN13" s="1" t="s">
        <v>114</v>
      </c>
      <c r="AO13" s="1" t="s">
        <v>115</v>
      </c>
      <c r="AP13" s="1" t="s">
        <v>116</v>
      </c>
      <c r="AQ13" s="1" t="s">
        <v>117</v>
      </c>
      <c r="AR13" s="1" t="s">
        <v>52</v>
      </c>
      <c r="AS13" s="1">
        <v>2</v>
      </c>
      <c r="AT13" s="1" t="s">
        <v>118</v>
      </c>
      <c r="AU13" s="1" t="s">
        <v>119</v>
      </c>
      <c r="AV13" s="1">
        <v>4</v>
      </c>
      <c r="AW13" s="2">
        <v>74</v>
      </c>
      <c r="AX13" s="2">
        <v>25</v>
      </c>
      <c r="AY13" s="2">
        <v>1</v>
      </c>
      <c r="AZ13" s="2">
        <v>0.4</v>
      </c>
      <c r="BA13" s="2">
        <v>2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2">
        <v>0.1</v>
      </c>
      <c r="BJ13" s="2">
        <v>69.599999999999994</v>
      </c>
      <c r="BK13" s="1">
        <v>0</v>
      </c>
      <c r="BL13" s="2">
        <v>26.6</v>
      </c>
      <c r="BM13" s="1">
        <v>0</v>
      </c>
      <c r="BN13" s="2">
        <v>1.3</v>
      </c>
      <c r="BO13" s="2">
        <v>587</v>
      </c>
      <c r="BP13" s="2">
        <v>483</v>
      </c>
      <c r="BQ13" s="2">
        <v>2</v>
      </c>
      <c r="BR13" s="2">
        <v>1</v>
      </c>
      <c r="BS13" s="2">
        <v>7.0000000000000007E-2</v>
      </c>
      <c r="BT13" s="2">
        <v>0.06</v>
      </c>
      <c r="BU13" s="2">
        <v>1297</v>
      </c>
      <c r="BV13" s="2">
        <v>4</v>
      </c>
      <c r="BW13" s="2">
        <v>0.16</v>
      </c>
      <c r="BX13" s="2">
        <v>12229</v>
      </c>
      <c r="BY13" s="2">
        <v>4014</v>
      </c>
      <c r="BZ13" s="2">
        <v>35</v>
      </c>
      <c r="CA13" s="2">
        <v>11</v>
      </c>
      <c r="CB13" s="2">
        <v>1.93</v>
      </c>
      <c r="CC13" s="2">
        <v>0.63</v>
      </c>
      <c r="CD13" s="2">
        <v>1</v>
      </c>
      <c r="CE13" s="1">
        <v>0</v>
      </c>
      <c r="CF13" s="2">
        <v>12</v>
      </c>
      <c r="CG13" s="2">
        <v>8</v>
      </c>
      <c r="CH13" s="2">
        <v>40</v>
      </c>
      <c r="CI13" s="1">
        <v>0</v>
      </c>
      <c r="CJ13" s="1">
        <v>0</v>
      </c>
      <c r="CK13" s="2">
        <v>5</v>
      </c>
      <c r="CL13" s="1">
        <v>0</v>
      </c>
      <c r="CM13" s="1">
        <v>0</v>
      </c>
      <c r="CN13" s="1">
        <v>0</v>
      </c>
      <c r="CO13" s="2">
        <v>37</v>
      </c>
      <c r="CP13" s="2">
        <v>82</v>
      </c>
      <c r="CQ13" s="2">
        <v>6</v>
      </c>
      <c r="CR13" s="2">
        <v>9</v>
      </c>
      <c r="CS13" s="2">
        <v>0.48904999999999998</v>
      </c>
      <c r="CT13" s="2">
        <v>0.20683000000000001</v>
      </c>
      <c r="CU13" s="1" t="s">
        <v>11</v>
      </c>
    </row>
    <row r="14" spans="1:99" s="1" customFormat="1" x14ac:dyDescent="0.25">
      <c r="A14" s="1" t="s">
        <v>120</v>
      </c>
      <c r="C14" s="1" t="s">
        <v>121</v>
      </c>
      <c r="D14" s="1">
        <v>1948</v>
      </c>
      <c r="E14" s="1">
        <f t="shared" si="0"/>
        <v>67</v>
      </c>
      <c r="F14" s="1">
        <v>136</v>
      </c>
      <c r="G14" s="1">
        <v>193</v>
      </c>
      <c r="H14" s="1">
        <v>247000</v>
      </c>
      <c r="I14" s="1">
        <v>197100</v>
      </c>
      <c r="J14" s="1">
        <v>86160</v>
      </c>
      <c r="K14" s="1">
        <v>197100</v>
      </c>
      <c r="L14" s="1">
        <f t="shared" si="1"/>
        <v>8585656290</v>
      </c>
      <c r="M14" s="1">
        <v>4612</v>
      </c>
      <c r="N14" s="1">
        <f t="shared" si="2"/>
        <v>200898720</v>
      </c>
      <c r="O14" s="1">
        <f t="shared" si="3"/>
        <v>7.2062500000000007</v>
      </c>
      <c r="P14" s="1">
        <f t="shared" si="4"/>
        <v>18664118.32</v>
      </c>
      <c r="Q14" s="1">
        <f t="shared" si="5"/>
        <v>18.66411832</v>
      </c>
      <c r="R14" s="1">
        <v>9100</v>
      </c>
      <c r="S14" s="1">
        <f t="shared" si="6"/>
        <v>23568.909</v>
      </c>
      <c r="T14" s="1">
        <f t="shared" si="7"/>
        <v>5824000</v>
      </c>
      <c r="U14" s="1">
        <f t="shared" si="8"/>
        <v>253708000000</v>
      </c>
      <c r="V14" s="1">
        <v>318961.45643000002</v>
      </c>
      <c r="W14" s="1">
        <f t="shared" si="9"/>
        <v>97.219451919863999</v>
      </c>
      <c r="X14" s="1">
        <f t="shared" si="10"/>
        <v>60.409386079103427</v>
      </c>
      <c r="Y14" s="1">
        <f t="shared" si="11"/>
        <v>6.3481081939852002</v>
      </c>
      <c r="Z14" s="1">
        <f t="shared" si="12"/>
        <v>42.736241873517166</v>
      </c>
      <c r="AA14" s="1">
        <f t="shared" si="13"/>
        <v>0.91477727228816497</v>
      </c>
      <c r="AB14" s="1">
        <f t="shared" si="14"/>
        <v>0.94271121779817268</v>
      </c>
      <c r="AC14" s="1">
        <v>136</v>
      </c>
      <c r="AD14" s="1">
        <f t="shared" si="15"/>
        <v>0.31423707259939093</v>
      </c>
      <c r="AE14" s="1">
        <v>83.077100000000002</v>
      </c>
      <c r="AF14" s="1">
        <f t="shared" si="16"/>
        <v>1262.7927146574154</v>
      </c>
      <c r="AG14" s="1">
        <f t="shared" si="17"/>
        <v>0.26721029855027012</v>
      </c>
      <c r="AH14" s="1">
        <f t="shared" si="18"/>
        <v>0.17561826269609618</v>
      </c>
      <c r="AI14" s="1">
        <f t="shared" si="19"/>
        <v>3753120984</v>
      </c>
      <c r="AJ14" s="1">
        <f t="shared" si="20"/>
        <v>106276636.8</v>
      </c>
      <c r="AK14" s="1">
        <f t="shared" si="21"/>
        <v>106.27663679999999</v>
      </c>
      <c r="AL14" s="1" t="s">
        <v>122</v>
      </c>
      <c r="AM14" s="1" t="s">
        <v>123</v>
      </c>
      <c r="AN14" s="1" t="s">
        <v>124</v>
      </c>
      <c r="AO14" s="1" t="s">
        <v>125</v>
      </c>
      <c r="AP14" s="1" t="s">
        <v>126</v>
      </c>
      <c r="AQ14" s="1" t="s">
        <v>127</v>
      </c>
      <c r="AR14" s="1" t="s">
        <v>128</v>
      </c>
      <c r="AS14" s="1">
        <v>5</v>
      </c>
      <c r="AT14" s="1" t="s">
        <v>129</v>
      </c>
      <c r="AU14" s="1" t="s">
        <v>130</v>
      </c>
      <c r="AV14" s="1">
        <v>2</v>
      </c>
      <c r="AW14" s="2">
        <v>63</v>
      </c>
      <c r="AX14" s="2">
        <v>34</v>
      </c>
      <c r="AY14" s="2">
        <v>3</v>
      </c>
      <c r="AZ14" s="2">
        <v>0.2</v>
      </c>
      <c r="BA14" s="2">
        <v>1</v>
      </c>
      <c r="BB14" s="1">
        <v>0</v>
      </c>
      <c r="BC14" s="1">
        <v>0</v>
      </c>
      <c r="BD14" s="1">
        <v>0</v>
      </c>
      <c r="BE14" s="2">
        <v>0.1</v>
      </c>
      <c r="BF14" s="2">
        <v>0.3</v>
      </c>
      <c r="BG14" s="2">
        <v>7.4</v>
      </c>
      <c r="BH14" s="1">
        <v>0</v>
      </c>
      <c r="BI14" s="2">
        <v>24.2</v>
      </c>
      <c r="BJ14" s="2">
        <v>64.5</v>
      </c>
      <c r="BK14" s="2">
        <v>0.9</v>
      </c>
      <c r="BL14" s="2">
        <v>1.2</v>
      </c>
      <c r="BM14" s="1">
        <v>0</v>
      </c>
      <c r="BN14" s="2">
        <v>0.3</v>
      </c>
      <c r="BO14" s="2">
        <v>2917</v>
      </c>
      <c r="BP14" s="2">
        <v>3237</v>
      </c>
      <c r="BQ14" s="1">
        <v>0</v>
      </c>
      <c r="BR14" s="1">
        <v>0</v>
      </c>
      <c r="BS14" s="2">
        <v>0.01</v>
      </c>
      <c r="BT14" s="2">
        <v>0.01</v>
      </c>
      <c r="BU14" s="2">
        <v>5929</v>
      </c>
      <c r="BV14" s="1">
        <v>0</v>
      </c>
      <c r="BW14" s="2">
        <v>0.01</v>
      </c>
      <c r="BX14" s="2">
        <v>142775</v>
      </c>
      <c r="BY14" s="2">
        <v>14540</v>
      </c>
      <c r="BZ14" s="2">
        <v>6</v>
      </c>
      <c r="CA14" s="2">
        <v>1</v>
      </c>
      <c r="CB14" s="2">
        <v>1.98</v>
      </c>
      <c r="CC14" s="2">
        <v>0.21</v>
      </c>
      <c r="CD14" s="2">
        <v>2</v>
      </c>
      <c r="CE14" s="2">
        <v>1</v>
      </c>
      <c r="CF14" s="2">
        <v>4</v>
      </c>
      <c r="CG14" s="2">
        <v>2</v>
      </c>
      <c r="CH14" s="2">
        <v>39</v>
      </c>
      <c r="CI14" s="2">
        <v>6</v>
      </c>
      <c r="CJ14" s="2">
        <v>4</v>
      </c>
      <c r="CK14" s="2">
        <v>1</v>
      </c>
      <c r="CL14" s="1">
        <v>0</v>
      </c>
      <c r="CM14" s="2">
        <v>12</v>
      </c>
      <c r="CN14" s="2">
        <v>10</v>
      </c>
      <c r="CO14" s="2">
        <v>36</v>
      </c>
      <c r="CP14" s="2">
        <v>82</v>
      </c>
      <c r="CQ14" s="2">
        <v>1</v>
      </c>
      <c r="CR14" s="2">
        <v>2</v>
      </c>
      <c r="CS14" s="2">
        <v>0.22908000000000001</v>
      </c>
      <c r="CT14" s="2">
        <v>0.11907</v>
      </c>
      <c r="CU14" s="1" t="s">
        <v>11</v>
      </c>
    </row>
    <row r="15" spans="1:99" s="1" customFormat="1" x14ac:dyDescent="0.25">
      <c r="A15" s="1" t="s">
        <v>131</v>
      </c>
      <c r="C15" s="1" t="s">
        <v>132</v>
      </c>
      <c r="D15" s="1">
        <v>1910</v>
      </c>
      <c r="E15" s="1">
        <f t="shared" si="0"/>
        <v>105</v>
      </c>
      <c r="F15" s="1">
        <v>97</v>
      </c>
      <c r="G15" s="1">
        <v>122</v>
      </c>
      <c r="H15" s="1">
        <v>4500</v>
      </c>
      <c r="I15" s="1">
        <v>278216</v>
      </c>
      <c r="J15" s="1">
        <v>192077</v>
      </c>
      <c r="K15" s="1">
        <v>278216</v>
      </c>
      <c r="L15" s="1">
        <f t="shared" si="1"/>
        <v>12119061138.4</v>
      </c>
      <c r="M15" s="1">
        <v>8040</v>
      </c>
      <c r="N15" s="1">
        <f t="shared" si="2"/>
        <v>350222400</v>
      </c>
      <c r="O15" s="1">
        <f t="shared" si="3"/>
        <v>12.5625</v>
      </c>
      <c r="P15" s="1">
        <f t="shared" si="4"/>
        <v>32536754.400000002</v>
      </c>
      <c r="Q15" s="1">
        <f t="shared" si="5"/>
        <v>32.5367544</v>
      </c>
      <c r="R15" s="1">
        <v>170</v>
      </c>
      <c r="S15" s="1">
        <f t="shared" si="6"/>
        <v>440.29829999999998</v>
      </c>
      <c r="T15" s="1">
        <f t="shared" si="7"/>
        <v>108800</v>
      </c>
      <c r="U15" s="1">
        <f t="shared" si="8"/>
        <v>4739600000</v>
      </c>
      <c r="V15" s="1">
        <v>205896.39897000001</v>
      </c>
      <c r="W15" s="1">
        <f t="shared" si="9"/>
        <v>62.757222406056002</v>
      </c>
      <c r="X15" s="1">
        <f t="shared" si="10"/>
        <v>38.995542586524181</v>
      </c>
      <c r="Y15" s="1">
        <f t="shared" si="11"/>
        <v>3.1036410711305722</v>
      </c>
      <c r="Z15" s="1">
        <f t="shared" si="12"/>
        <v>34.603900659695093</v>
      </c>
      <c r="AA15" s="1">
        <f t="shared" si="13"/>
        <v>0.26488431204491042</v>
      </c>
      <c r="AB15" s="1">
        <f t="shared" si="14"/>
        <v>1.0702237317431473</v>
      </c>
      <c r="AC15" s="1">
        <v>97</v>
      </c>
      <c r="AD15" s="1">
        <f t="shared" si="15"/>
        <v>0.35674124391438239</v>
      </c>
      <c r="AE15" s="1">
        <v>13.093</v>
      </c>
      <c r="AF15" s="1">
        <f t="shared" si="16"/>
        <v>13.532338308457712</v>
      </c>
      <c r="AG15" s="1">
        <f t="shared" si="17"/>
        <v>0.16386965717151017</v>
      </c>
      <c r="AH15" s="1">
        <f t="shared" si="18"/>
        <v>0.13733042150358998</v>
      </c>
      <c r="AI15" s="1">
        <f t="shared" si="19"/>
        <v>8366854912.3000002</v>
      </c>
      <c r="AJ15" s="1">
        <f t="shared" si="20"/>
        <v>236923137.96000001</v>
      </c>
      <c r="AK15" s="1">
        <f t="shared" si="21"/>
        <v>236.92313796000002</v>
      </c>
      <c r="AL15" s="1" t="s">
        <v>133</v>
      </c>
      <c r="AM15" s="1" t="s">
        <v>15</v>
      </c>
      <c r="AN15" s="1" t="s">
        <v>134</v>
      </c>
      <c r="AO15" s="1" t="s">
        <v>135</v>
      </c>
      <c r="AP15" s="1" t="s">
        <v>136</v>
      </c>
      <c r="AQ15" s="1" t="s">
        <v>137</v>
      </c>
      <c r="AR15" s="1" t="s">
        <v>138</v>
      </c>
      <c r="AS15" s="1">
        <v>1</v>
      </c>
      <c r="AT15" s="1" t="s">
        <v>139</v>
      </c>
      <c r="AU15" s="1" t="s">
        <v>140</v>
      </c>
      <c r="AV15" s="1">
        <v>4</v>
      </c>
      <c r="AW15" s="2">
        <v>75</v>
      </c>
      <c r="AX15" s="2">
        <v>23</v>
      </c>
      <c r="AY15" s="2">
        <v>2</v>
      </c>
      <c r="AZ15" s="2">
        <v>0.2</v>
      </c>
      <c r="BA15" s="2">
        <v>3.8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2">
        <v>1.4</v>
      </c>
      <c r="BH15" s="1">
        <v>0</v>
      </c>
      <c r="BI15" s="2">
        <v>16.100000000000001</v>
      </c>
      <c r="BJ15" s="2">
        <v>76.900000000000006</v>
      </c>
      <c r="BK15" s="2">
        <v>1.3</v>
      </c>
      <c r="BL15" s="2">
        <v>0.4</v>
      </c>
      <c r="BM15" s="1">
        <v>0</v>
      </c>
      <c r="BN15" s="1">
        <v>0</v>
      </c>
      <c r="BO15" s="2">
        <v>917</v>
      </c>
      <c r="BP15" s="2">
        <v>946</v>
      </c>
      <c r="BQ15" s="2">
        <v>2</v>
      </c>
      <c r="BR15" s="2">
        <v>2</v>
      </c>
      <c r="BS15" s="2">
        <v>0.06</v>
      </c>
      <c r="BT15" s="2">
        <v>0.06</v>
      </c>
      <c r="BU15" s="2">
        <v>1593</v>
      </c>
      <c r="BV15" s="2">
        <v>3</v>
      </c>
      <c r="BW15" s="2">
        <v>0.1</v>
      </c>
      <c r="BX15" s="2">
        <v>22288</v>
      </c>
      <c r="BY15" s="2">
        <v>7381</v>
      </c>
      <c r="BZ15" s="2">
        <v>41</v>
      </c>
      <c r="CA15" s="2">
        <v>13</v>
      </c>
      <c r="CB15" s="2">
        <v>1.89</v>
      </c>
      <c r="CC15" s="2">
        <v>0.62</v>
      </c>
      <c r="CD15" s="1">
        <v>0</v>
      </c>
      <c r="CE15" s="1">
        <v>0</v>
      </c>
      <c r="CF15" s="2">
        <v>1</v>
      </c>
      <c r="CG15" s="1">
        <v>0</v>
      </c>
      <c r="CH15" s="2">
        <v>38</v>
      </c>
      <c r="CI15" s="2">
        <v>1</v>
      </c>
      <c r="CJ15" s="2">
        <v>1</v>
      </c>
      <c r="CK15" s="1">
        <v>0</v>
      </c>
      <c r="CL15" s="1">
        <v>0</v>
      </c>
      <c r="CM15" s="2">
        <v>16</v>
      </c>
      <c r="CN15" s="2">
        <v>12</v>
      </c>
      <c r="CO15" s="2">
        <v>43</v>
      </c>
      <c r="CP15" s="2">
        <v>86</v>
      </c>
      <c r="CQ15" s="2">
        <v>1</v>
      </c>
      <c r="CR15" s="2">
        <v>1</v>
      </c>
      <c r="CS15" s="1">
        <v>0</v>
      </c>
      <c r="CT15" s="1">
        <v>0</v>
      </c>
      <c r="CU15" s="1" t="s">
        <v>11</v>
      </c>
    </row>
    <row r="16" spans="1:99" s="1" customFormat="1" x14ac:dyDescent="0.25">
      <c r="A16" s="1" t="s">
        <v>141</v>
      </c>
      <c r="C16" s="1" t="s">
        <v>142</v>
      </c>
      <c r="D16" s="1">
        <v>1946</v>
      </c>
      <c r="E16" s="1">
        <f t="shared" si="0"/>
        <v>69</v>
      </c>
      <c r="F16" s="1">
        <v>145</v>
      </c>
      <c r="G16" s="1">
        <v>171</v>
      </c>
      <c r="H16" s="1">
        <v>103400</v>
      </c>
      <c r="I16" s="1">
        <v>42310</v>
      </c>
      <c r="J16" s="1">
        <v>15655</v>
      </c>
      <c r="K16" s="1">
        <v>42310</v>
      </c>
      <c r="L16" s="1">
        <f t="shared" si="1"/>
        <v>1843019369</v>
      </c>
      <c r="M16" s="1">
        <v>423</v>
      </c>
      <c r="N16" s="1">
        <f t="shared" si="2"/>
        <v>18425880</v>
      </c>
      <c r="O16" s="1">
        <f t="shared" si="3"/>
        <v>0.66093750000000007</v>
      </c>
      <c r="P16" s="1">
        <f t="shared" si="4"/>
        <v>1711821.78</v>
      </c>
      <c r="Q16" s="1">
        <f t="shared" si="5"/>
        <v>1.7118217800000002</v>
      </c>
      <c r="R16" s="1">
        <v>90</v>
      </c>
      <c r="S16" s="1">
        <f t="shared" si="6"/>
        <v>233.09909999999999</v>
      </c>
      <c r="T16" s="1">
        <f t="shared" si="7"/>
        <v>57600</v>
      </c>
      <c r="U16" s="1">
        <f t="shared" si="8"/>
        <v>2509200000</v>
      </c>
      <c r="V16" s="1">
        <v>43237.856492999999</v>
      </c>
      <c r="W16" s="1">
        <f t="shared" si="9"/>
        <v>13.178898659066398</v>
      </c>
      <c r="X16" s="1">
        <f t="shared" si="10"/>
        <v>8.1889905926352426</v>
      </c>
      <c r="Y16" s="1">
        <f t="shared" si="11"/>
        <v>2.8414808645641765</v>
      </c>
      <c r="Z16" s="1">
        <f t="shared" si="12"/>
        <v>100.02341103925565</v>
      </c>
      <c r="AA16" s="1">
        <f t="shared" si="13"/>
        <v>0.68248629442464537</v>
      </c>
      <c r="AB16" s="1">
        <f t="shared" si="14"/>
        <v>2.0694498835708068</v>
      </c>
      <c r="AC16" s="1">
        <v>145</v>
      </c>
      <c r="AD16" s="1">
        <f t="shared" si="15"/>
        <v>0.68981662785693554</v>
      </c>
      <c r="AE16" s="1">
        <v>18.618500000000001</v>
      </c>
      <c r="AF16" s="1">
        <f t="shared" si="16"/>
        <v>136.17021276595744</v>
      </c>
      <c r="AG16" s="1">
        <f t="shared" si="17"/>
        <v>2.0650615009326501</v>
      </c>
      <c r="AH16" s="1">
        <f t="shared" si="18"/>
        <v>8.8648902580632113E-2</v>
      </c>
      <c r="AI16" s="1">
        <f t="shared" si="19"/>
        <v>681930234.5</v>
      </c>
      <c r="AJ16" s="1">
        <f t="shared" si="20"/>
        <v>19310129.399999999</v>
      </c>
      <c r="AK16" s="1">
        <f t="shared" si="21"/>
        <v>19.310129399999997</v>
      </c>
      <c r="AL16" s="1" t="s">
        <v>143</v>
      </c>
      <c r="AM16" s="1" t="s">
        <v>144</v>
      </c>
      <c r="AN16" s="1" t="s">
        <v>145</v>
      </c>
      <c r="AO16" s="1" t="s">
        <v>146</v>
      </c>
      <c r="AP16" s="1" t="s">
        <v>147</v>
      </c>
      <c r="AQ16" s="1" t="s">
        <v>148</v>
      </c>
      <c r="AR16" s="1" t="s">
        <v>149</v>
      </c>
      <c r="AS16" s="1">
        <v>1</v>
      </c>
      <c r="AT16" s="1" t="s">
        <v>150</v>
      </c>
      <c r="AU16" s="1" t="s">
        <v>151</v>
      </c>
      <c r="AV16" s="1">
        <v>2</v>
      </c>
      <c r="AW16" s="2">
        <v>22</v>
      </c>
      <c r="AX16" s="2">
        <v>74</v>
      </c>
      <c r="AY16" s="2">
        <v>5</v>
      </c>
      <c r="AZ16" s="2">
        <v>0.5</v>
      </c>
      <c r="BA16" s="2">
        <v>1</v>
      </c>
      <c r="BB16" s="1">
        <v>0</v>
      </c>
      <c r="BC16" s="1">
        <v>0</v>
      </c>
      <c r="BD16" s="1">
        <v>0</v>
      </c>
      <c r="BE16" s="1">
        <v>0</v>
      </c>
      <c r="BF16" s="2">
        <v>3.2</v>
      </c>
      <c r="BG16" s="2">
        <v>80.400000000000006</v>
      </c>
      <c r="BH16" s="1">
        <v>0</v>
      </c>
      <c r="BI16" s="1">
        <v>0</v>
      </c>
      <c r="BJ16" s="2">
        <v>12</v>
      </c>
      <c r="BK16" s="2">
        <v>2.6</v>
      </c>
      <c r="BL16" s="1">
        <v>0</v>
      </c>
      <c r="BM16" s="1">
        <v>0</v>
      </c>
      <c r="BN16" s="1">
        <v>0</v>
      </c>
      <c r="BO16" s="2">
        <v>1344</v>
      </c>
      <c r="BP16" s="2">
        <v>368</v>
      </c>
      <c r="BQ16" s="2">
        <v>4</v>
      </c>
      <c r="BR16" s="2">
        <v>1</v>
      </c>
      <c r="BS16" s="2">
        <v>0.11</v>
      </c>
      <c r="BT16" s="2">
        <v>0.03</v>
      </c>
      <c r="BU16" s="2">
        <v>2338</v>
      </c>
      <c r="BV16" s="2">
        <v>7</v>
      </c>
      <c r="BW16" s="2">
        <v>0.19</v>
      </c>
      <c r="BX16" s="2">
        <v>26712</v>
      </c>
      <c r="BY16" s="2">
        <v>3108</v>
      </c>
      <c r="BZ16" s="2">
        <v>85</v>
      </c>
      <c r="CA16" s="2">
        <v>10</v>
      </c>
      <c r="CB16" s="2">
        <v>1.61</v>
      </c>
      <c r="CC16" s="2">
        <v>0.19</v>
      </c>
      <c r="CD16" s="2">
        <v>1</v>
      </c>
      <c r="CE16" s="2">
        <v>1</v>
      </c>
      <c r="CF16" s="2">
        <v>1</v>
      </c>
      <c r="CG16" s="2">
        <v>2</v>
      </c>
      <c r="CH16" s="2">
        <v>31</v>
      </c>
      <c r="CI16" s="2">
        <v>60</v>
      </c>
      <c r="CJ16" s="2">
        <v>72</v>
      </c>
      <c r="CK16" s="1">
        <v>0</v>
      </c>
      <c r="CL16" s="1">
        <v>0</v>
      </c>
      <c r="CM16" s="1">
        <v>0</v>
      </c>
      <c r="CN16" s="1">
        <v>0</v>
      </c>
      <c r="CO16" s="2">
        <v>5</v>
      </c>
      <c r="CP16" s="2">
        <v>23</v>
      </c>
      <c r="CQ16" s="2">
        <v>1</v>
      </c>
      <c r="CR16" s="2">
        <v>2</v>
      </c>
      <c r="CS16" s="2">
        <v>6.8180000000000004E-2</v>
      </c>
      <c r="CT16" s="2">
        <v>1.7170000000000001E-2</v>
      </c>
      <c r="CU16" s="1" t="s">
        <v>11</v>
      </c>
    </row>
    <row r="17" spans="1:99" s="1" customFormat="1" x14ac:dyDescent="0.25">
      <c r="A17" s="1" t="s">
        <v>152</v>
      </c>
      <c r="C17" s="1" t="s">
        <v>153</v>
      </c>
      <c r="D17" s="1">
        <v>1958</v>
      </c>
      <c r="E17" s="1">
        <f t="shared" si="0"/>
        <v>57</v>
      </c>
      <c r="F17" s="1">
        <v>230</v>
      </c>
      <c r="G17" s="1">
        <v>245</v>
      </c>
      <c r="H17" s="1">
        <v>255000</v>
      </c>
      <c r="I17" s="1">
        <v>140898</v>
      </c>
      <c r="J17" s="1">
        <v>55965</v>
      </c>
      <c r="K17" s="1">
        <v>140898</v>
      </c>
      <c r="L17" s="1">
        <f t="shared" si="1"/>
        <v>6137502790.1999998</v>
      </c>
      <c r="M17" s="1">
        <v>860</v>
      </c>
      <c r="N17" s="1">
        <f t="shared" si="2"/>
        <v>37461600</v>
      </c>
      <c r="O17" s="1">
        <f t="shared" si="3"/>
        <v>1.34375</v>
      </c>
      <c r="P17" s="1">
        <f t="shared" si="4"/>
        <v>3480299.6</v>
      </c>
      <c r="Q17" s="1">
        <f t="shared" si="5"/>
        <v>3.4802996000000004</v>
      </c>
      <c r="R17" s="1">
        <v>229</v>
      </c>
      <c r="S17" s="1">
        <f t="shared" si="6"/>
        <v>593.10771</v>
      </c>
      <c r="T17" s="1">
        <f t="shared" si="7"/>
        <v>146560</v>
      </c>
      <c r="U17" s="1">
        <f t="shared" si="8"/>
        <v>6384520000</v>
      </c>
      <c r="V17" s="1">
        <v>100232.96907000001</v>
      </c>
      <c r="W17" s="1">
        <f t="shared" si="9"/>
        <v>30.551008972536</v>
      </c>
      <c r="X17" s="1">
        <f t="shared" si="10"/>
        <v>18.983522944043582</v>
      </c>
      <c r="Y17" s="1">
        <f t="shared" si="11"/>
        <v>4.6196825485612623</v>
      </c>
      <c r="Z17" s="1">
        <f t="shared" si="12"/>
        <v>163.83450760779039</v>
      </c>
      <c r="AA17" s="1">
        <f t="shared" si="13"/>
        <v>0.44256487010321444</v>
      </c>
      <c r="AB17" s="1">
        <f t="shared" si="14"/>
        <v>2.1369718383624834</v>
      </c>
      <c r="AC17" s="1">
        <v>230</v>
      </c>
      <c r="AD17" s="1">
        <f t="shared" si="15"/>
        <v>0.71232394612082772</v>
      </c>
      <c r="AE17" s="1">
        <v>41.27</v>
      </c>
      <c r="AF17" s="1">
        <f t="shared" si="16"/>
        <v>170.41860465116278</v>
      </c>
      <c r="AG17" s="1">
        <f t="shared" si="17"/>
        <v>2.3722347724280701</v>
      </c>
      <c r="AH17" s="1">
        <f t="shared" si="18"/>
        <v>5.0415956532856014E-2</v>
      </c>
      <c r="AI17" s="1">
        <f t="shared" si="19"/>
        <v>2437829803.5</v>
      </c>
      <c r="AJ17" s="1">
        <f t="shared" si="20"/>
        <v>69031708.200000003</v>
      </c>
      <c r="AK17" s="1">
        <f t="shared" si="21"/>
        <v>69.031708199999997</v>
      </c>
      <c r="AL17" s="1" t="s">
        <v>154</v>
      </c>
      <c r="AM17" s="1" t="s">
        <v>15</v>
      </c>
      <c r="AN17" s="1" t="s">
        <v>155</v>
      </c>
      <c r="AO17" s="1" t="s">
        <v>156</v>
      </c>
      <c r="AP17" s="1" t="s">
        <v>157</v>
      </c>
      <c r="AQ17" s="1" t="s">
        <v>148</v>
      </c>
      <c r="AR17" s="1" t="s">
        <v>158</v>
      </c>
      <c r="AS17" s="1">
        <v>2</v>
      </c>
      <c r="AT17" s="1" t="s">
        <v>159</v>
      </c>
      <c r="AU17" s="1" t="s">
        <v>160</v>
      </c>
      <c r="AV17" s="1">
        <v>2</v>
      </c>
      <c r="AW17" s="2">
        <v>19</v>
      </c>
      <c r="AX17" s="2">
        <v>77</v>
      </c>
      <c r="AY17" s="2">
        <v>4</v>
      </c>
      <c r="AZ17" s="2">
        <v>0.2</v>
      </c>
      <c r="BA17" s="2">
        <v>1.3</v>
      </c>
      <c r="BB17" s="1">
        <v>0</v>
      </c>
      <c r="BC17" s="1">
        <v>0</v>
      </c>
      <c r="BD17" s="1">
        <v>0</v>
      </c>
      <c r="BE17" s="2">
        <v>0.1</v>
      </c>
      <c r="BF17" s="2">
        <v>2.6</v>
      </c>
      <c r="BG17" s="2">
        <v>84.1</v>
      </c>
      <c r="BH17" s="1">
        <v>0</v>
      </c>
      <c r="BI17" s="1">
        <v>0</v>
      </c>
      <c r="BJ17" s="2">
        <v>9.1999999999999993</v>
      </c>
      <c r="BK17" s="2">
        <v>2.4</v>
      </c>
      <c r="BL17" s="1">
        <v>0</v>
      </c>
      <c r="BM17" s="1">
        <v>0</v>
      </c>
      <c r="BN17" s="1">
        <v>0</v>
      </c>
      <c r="BO17" s="2">
        <v>2902</v>
      </c>
      <c r="BP17" s="2">
        <v>808</v>
      </c>
      <c r="BQ17" s="2">
        <v>4</v>
      </c>
      <c r="BR17" s="2">
        <v>1</v>
      </c>
      <c r="BS17" s="2">
        <v>0.09</v>
      </c>
      <c r="BT17" s="2">
        <v>0.03</v>
      </c>
      <c r="BU17" s="2">
        <v>4926</v>
      </c>
      <c r="BV17" s="2">
        <v>7</v>
      </c>
      <c r="BW17" s="2">
        <v>0.15</v>
      </c>
      <c r="BX17" s="2">
        <v>61762</v>
      </c>
      <c r="BY17" s="2">
        <v>6854</v>
      </c>
      <c r="BZ17" s="2">
        <v>85</v>
      </c>
      <c r="CA17" s="2">
        <v>9</v>
      </c>
      <c r="CB17" s="2">
        <v>1.69</v>
      </c>
      <c r="CC17" s="2">
        <v>0.19</v>
      </c>
      <c r="CD17" s="2">
        <v>1</v>
      </c>
      <c r="CE17" s="2">
        <v>2</v>
      </c>
      <c r="CF17" s="2">
        <v>1</v>
      </c>
      <c r="CG17" s="2">
        <v>2</v>
      </c>
      <c r="CH17" s="2">
        <v>31</v>
      </c>
      <c r="CI17" s="2">
        <v>62</v>
      </c>
      <c r="CJ17" s="2">
        <v>78</v>
      </c>
      <c r="CK17" s="1">
        <v>0</v>
      </c>
      <c r="CL17" s="1">
        <v>0</v>
      </c>
      <c r="CM17" s="1">
        <v>0</v>
      </c>
      <c r="CN17" s="1">
        <v>0</v>
      </c>
      <c r="CO17" s="2">
        <v>4</v>
      </c>
      <c r="CP17" s="2">
        <v>17</v>
      </c>
      <c r="CQ17" s="2">
        <v>1</v>
      </c>
      <c r="CR17" s="2">
        <v>2</v>
      </c>
      <c r="CS17" s="2">
        <v>8.9319999999999997E-2</v>
      </c>
      <c r="CT17" s="2">
        <v>2.1000000000000001E-2</v>
      </c>
      <c r="CU17" s="1" t="s">
        <v>11</v>
      </c>
    </row>
    <row r="18" spans="1:99" s="1" customFormat="1" x14ac:dyDescent="0.25">
      <c r="A18" s="1" t="s">
        <v>161</v>
      </c>
      <c r="C18" s="1" t="s">
        <v>162</v>
      </c>
      <c r="D18" s="1">
        <v>1950</v>
      </c>
      <c r="E18" s="1">
        <f t="shared" si="0"/>
        <v>65</v>
      </c>
      <c r="F18" s="1">
        <v>114</v>
      </c>
      <c r="G18" s="1">
        <v>145</v>
      </c>
      <c r="H18" s="1">
        <v>132700</v>
      </c>
      <c r="I18" s="1">
        <v>468585</v>
      </c>
      <c r="J18" s="1">
        <v>139674</v>
      </c>
      <c r="K18" s="1">
        <v>468585</v>
      </c>
      <c r="L18" s="1">
        <f t="shared" si="1"/>
        <v>20411515741.5</v>
      </c>
      <c r="M18" s="1">
        <v>12150</v>
      </c>
      <c r="N18" s="1">
        <f t="shared" si="2"/>
        <v>529254000</v>
      </c>
      <c r="O18" s="1">
        <f t="shared" si="3"/>
        <v>18.984375</v>
      </c>
      <c r="P18" s="1">
        <f t="shared" si="4"/>
        <v>49169349</v>
      </c>
      <c r="Q18" s="1">
        <f t="shared" si="5"/>
        <v>49.169349000000004</v>
      </c>
      <c r="R18" s="1">
        <v>3120</v>
      </c>
      <c r="S18" s="1">
        <f t="shared" si="6"/>
        <v>8080.7687999999989</v>
      </c>
      <c r="T18" s="1">
        <f t="shared" si="7"/>
        <v>1996800</v>
      </c>
      <c r="U18" s="1">
        <f t="shared" si="8"/>
        <v>86985600000</v>
      </c>
      <c r="V18" s="1">
        <v>381717.65259999997</v>
      </c>
      <c r="W18" s="1">
        <f t="shared" si="9"/>
        <v>116.34754051247998</v>
      </c>
      <c r="X18" s="1">
        <f t="shared" si="10"/>
        <v>72.295033096524392</v>
      </c>
      <c r="Y18" s="1">
        <f t="shared" si="11"/>
        <v>4.6806360057933896</v>
      </c>
      <c r="Z18" s="1">
        <f t="shared" si="12"/>
        <v>38.566578129782677</v>
      </c>
      <c r="AA18" s="1">
        <f t="shared" si="13"/>
        <v>0.67531986394129029</v>
      </c>
      <c r="AB18" s="1">
        <f t="shared" si="14"/>
        <v>1.0149099507837547</v>
      </c>
      <c r="AC18" s="1">
        <v>114</v>
      </c>
      <c r="AD18" s="1">
        <f t="shared" si="15"/>
        <v>0.33830331692791821</v>
      </c>
      <c r="AE18" s="1">
        <v>1.0628</v>
      </c>
      <c r="AF18" s="1">
        <f t="shared" si="16"/>
        <v>164.34567901234567</v>
      </c>
      <c r="AG18" s="1">
        <f t="shared" si="17"/>
        <v>0.14856772776385091</v>
      </c>
      <c r="AH18" s="1">
        <f t="shared" si="18"/>
        <v>0.28539527290824074</v>
      </c>
      <c r="AI18" s="1">
        <f t="shared" si="19"/>
        <v>6084185472.6000004</v>
      </c>
      <c r="AJ18" s="1">
        <f t="shared" si="20"/>
        <v>172285085.52000001</v>
      </c>
      <c r="AK18" s="1">
        <f t="shared" si="21"/>
        <v>172.28508552000002</v>
      </c>
      <c r="AL18" s="1" t="s">
        <v>163</v>
      </c>
      <c r="AM18" s="1" t="s">
        <v>15</v>
      </c>
      <c r="AN18" s="1" t="s">
        <v>164</v>
      </c>
      <c r="AO18" s="1" t="s">
        <v>165</v>
      </c>
      <c r="AP18" s="1" t="s">
        <v>166</v>
      </c>
      <c r="AQ18" s="1" t="s">
        <v>167</v>
      </c>
      <c r="AR18" s="1" t="s">
        <v>8</v>
      </c>
      <c r="AS18" s="1">
        <v>1</v>
      </c>
      <c r="AT18" s="1" t="s">
        <v>168</v>
      </c>
      <c r="AU18" s="1" t="s">
        <v>169</v>
      </c>
      <c r="AV18" s="1">
        <v>4</v>
      </c>
      <c r="AW18" s="2">
        <v>44</v>
      </c>
      <c r="AX18" s="2">
        <v>56</v>
      </c>
      <c r="AY18" s="1">
        <v>0</v>
      </c>
      <c r="AZ18" s="2">
        <v>0.1</v>
      </c>
      <c r="BA18" s="2">
        <v>0.2</v>
      </c>
      <c r="BB18" s="1">
        <v>0</v>
      </c>
      <c r="BC18" s="1">
        <v>0</v>
      </c>
      <c r="BD18" s="1">
        <v>0</v>
      </c>
      <c r="BE18" s="2">
        <v>0.1</v>
      </c>
      <c r="BF18" s="1">
        <v>0</v>
      </c>
      <c r="BG18" s="1">
        <v>0</v>
      </c>
      <c r="BH18" s="1">
        <v>0</v>
      </c>
      <c r="BI18" s="2">
        <v>3.7</v>
      </c>
      <c r="BJ18" s="2">
        <v>43.9</v>
      </c>
      <c r="BK18" s="2">
        <v>3.9</v>
      </c>
      <c r="BL18" s="2">
        <v>48</v>
      </c>
      <c r="BM18" s="1">
        <v>0</v>
      </c>
      <c r="BN18" s="2">
        <v>0.2</v>
      </c>
      <c r="BO18" s="2">
        <v>256</v>
      </c>
      <c r="BP18" s="2">
        <v>235</v>
      </c>
      <c r="BQ18" s="2">
        <v>1</v>
      </c>
      <c r="BR18" s="2">
        <v>1</v>
      </c>
      <c r="BS18" s="2">
        <v>0.06</v>
      </c>
      <c r="BT18" s="2">
        <v>0.05</v>
      </c>
      <c r="BU18" s="2">
        <v>473</v>
      </c>
      <c r="BV18" s="2">
        <v>3</v>
      </c>
      <c r="BW18" s="2">
        <v>0.11</v>
      </c>
      <c r="BX18" s="2">
        <v>2998</v>
      </c>
      <c r="BY18" s="2">
        <v>802</v>
      </c>
      <c r="BZ18" s="2">
        <v>16</v>
      </c>
      <c r="CA18" s="2">
        <v>4</v>
      </c>
      <c r="CB18" s="2">
        <v>3.34</v>
      </c>
      <c r="CC18" s="2">
        <v>0.86</v>
      </c>
      <c r="CD18" s="2">
        <v>1</v>
      </c>
      <c r="CE18" s="2">
        <v>1</v>
      </c>
      <c r="CF18" s="2">
        <v>17</v>
      </c>
      <c r="CG18" s="2">
        <v>11</v>
      </c>
      <c r="CH18" s="2">
        <v>33</v>
      </c>
      <c r="CI18" s="1">
        <v>0</v>
      </c>
      <c r="CJ18" s="1">
        <v>0</v>
      </c>
      <c r="CK18" s="2">
        <v>1</v>
      </c>
      <c r="CL18" s="1">
        <v>0</v>
      </c>
      <c r="CM18" s="2">
        <v>4</v>
      </c>
      <c r="CN18" s="2">
        <v>3</v>
      </c>
      <c r="CO18" s="2">
        <v>24</v>
      </c>
      <c r="CP18" s="2">
        <v>54</v>
      </c>
      <c r="CQ18" s="2">
        <v>21</v>
      </c>
      <c r="CR18" s="2">
        <v>31</v>
      </c>
      <c r="CS18" s="2">
        <v>1.9890000000000001E-2</v>
      </c>
      <c r="CT18" s="1">
        <v>0</v>
      </c>
      <c r="CU18" s="1" t="s">
        <v>11</v>
      </c>
    </row>
    <row r="19" spans="1:99" s="1" customFormat="1" x14ac:dyDescent="0.25">
      <c r="A19" s="1" t="s">
        <v>170</v>
      </c>
      <c r="C19" s="1" t="s">
        <v>171</v>
      </c>
      <c r="D19" s="1">
        <v>1963</v>
      </c>
      <c r="E19" s="1">
        <f t="shared" si="0"/>
        <v>52</v>
      </c>
      <c r="F19" s="1">
        <v>20</v>
      </c>
      <c r="G19" s="1">
        <v>47</v>
      </c>
      <c r="H19" s="1">
        <v>2400</v>
      </c>
      <c r="I19" s="1">
        <v>4875</v>
      </c>
      <c r="J19" s="1">
        <v>4875</v>
      </c>
      <c r="K19" s="1">
        <v>4875</v>
      </c>
      <c r="L19" s="1">
        <f t="shared" si="1"/>
        <v>212354512.5</v>
      </c>
      <c r="M19" s="1">
        <v>960</v>
      </c>
      <c r="N19" s="1">
        <f t="shared" si="2"/>
        <v>41817600</v>
      </c>
      <c r="O19" s="1">
        <f t="shared" si="3"/>
        <v>1.5</v>
      </c>
      <c r="P19" s="1">
        <f t="shared" si="4"/>
        <v>3884985.6</v>
      </c>
      <c r="Q19" s="1">
        <f t="shared" si="5"/>
        <v>3.8849856000000003</v>
      </c>
      <c r="R19" s="1">
        <v>0</v>
      </c>
      <c r="S19" s="1">
        <f t="shared" si="6"/>
        <v>0</v>
      </c>
      <c r="T19" s="1">
        <f t="shared" si="7"/>
        <v>0</v>
      </c>
      <c r="U19" s="1">
        <f t="shared" si="8"/>
        <v>0</v>
      </c>
      <c r="W19" s="1">
        <f t="shared" si="9"/>
        <v>0</v>
      </c>
      <c r="X19" s="1">
        <f t="shared" si="10"/>
        <v>0</v>
      </c>
      <c r="Y19" s="1">
        <f t="shared" si="11"/>
        <v>0</v>
      </c>
      <c r="Z19" s="1">
        <f t="shared" si="12"/>
        <v>5.0781133422291092</v>
      </c>
      <c r="AA19" s="1">
        <f t="shared" si="13"/>
        <v>0</v>
      </c>
      <c r="AB19" s="1">
        <f t="shared" si="14"/>
        <v>0.76171700133436637</v>
      </c>
      <c r="AC19" s="1">
        <v>20</v>
      </c>
      <c r="AD19" s="1">
        <f t="shared" si="15"/>
        <v>0.25390566711145546</v>
      </c>
      <c r="AE19" s="1" t="s">
        <v>15</v>
      </c>
      <c r="AF19" s="1">
        <f t="shared" si="16"/>
        <v>0</v>
      </c>
      <c r="AG19" s="1">
        <f t="shared" si="17"/>
        <v>6.9593437150518384E-2</v>
      </c>
      <c r="AH19" s="1">
        <f t="shared" si="18"/>
        <v>0.64607462064802279</v>
      </c>
      <c r="AI19" s="1">
        <f t="shared" si="19"/>
        <v>212354512.5</v>
      </c>
      <c r="AJ19" s="1">
        <f t="shared" si="20"/>
        <v>6013215</v>
      </c>
      <c r="AK19" s="1">
        <f t="shared" si="21"/>
        <v>6.0132149999999998</v>
      </c>
      <c r="AL19" s="1" t="s">
        <v>15</v>
      </c>
      <c r="AM19" s="1" t="s">
        <v>15</v>
      </c>
      <c r="AN19" s="1" t="s">
        <v>15</v>
      </c>
      <c r="AO19" s="1" t="s">
        <v>15</v>
      </c>
      <c r="AP19" s="1" t="s">
        <v>15</v>
      </c>
      <c r="AQ19" s="1" t="s">
        <v>15</v>
      </c>
      <c r="AR19" s="1" t="s">
        <v>15</v>
      </c>
      <c r="AS19" s="1">
        <v>0</v>
      </c>
      <c r="AT19" s="1" t="s">
        <v>15</v>
      </c>
      <c r="AU19" s="1" t="s">
        <v>15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 t="s">
        <v>11</v>
      </c>
    </row>
    <row r="20" spans="1:99" s="1" customFormat="1" x14ac:dyDescent="0.25">
      <c r="A20" s="1" t="s">
        <v>172</v>
      </c>
      <c r="C20" s="1" t="s">
        <v>173</v>
      </c>
      <c r="D20" s="1">
        <v>1939</v>
      </c>
      <c r="E20" s="1">
        <f t="shared" si="0"/>
        <v>76</v>
      </c>
      <c r="F20" s="1">
        <v>6</v>
      </c>
      <c r="G20" s="1">
        <v>10</v>
      </c>
      <c r="H20" s="1">
        <v>0</v>
      </c>
      <c r="I20" s="1">
        <v>43000</v>
      </c>
      <c r="J20" s="1">
        <v>22000</v>
      </c>
      <c r="K20" s="1">
        <v>43000</v>
      </c>
      <c r="L20" s="1">
        <f t="shared" si="1"/>
        <v>1873075700</v>
      </c>
      <c r="M20" s="1">
        <v>6600</v>
      </c>
      <c r="N20" s="1">
        <f t="shared" si="2"/>
        <v>287496000</v>
      </c>
      <c r="O20" s="1">
        <f t="shared" si="3"/>
        <v>10.3125</v>
      </c>
      <c r="P20" s="1">
        <f t="shared" si="4"/>
        <v>26709276</v>
      </c>
      <c r="Q20" s="1">
        <f t="shared" si="5"/>
        <v>26.709276000000003</v>
      </c>
      <c r="R20" s="1">
        <v>4140</v>
      </c>
      <c r="S20" s="1">
        <f t="shared" si="6"/>
        <v>10722.558599999998</v>
      </c>
      <c r="T20" s="1">
        <f t="shared" si="7"/>
        <v>2649600</v>
      </c>
      <c r="U20" s="1">
        <f t="shared" si="8"/>
        <v>115423200000</v>
      </c>
      <c r="V20" s="1">
        <v>417364.31305</v>
      </c>
      <c r="W20" s="1">
        <f t="shared" si="9"/>
        <v>127.21264261763999</v>
      </c>
      <c r="X20" s="1">
        <f t="shared" si="10"/>
        <v>79.046296705791704</v>
      </c>
      <c r="Y20" s="1">
        <f t="shared" si="11"/>
        <v>6.9437505008496325</v>
      </c>
      <c r="Z20" s="1">
        <f t="shared" si="12"/>
        <v>6.5151365584216823</v>
      </c>
      <c r="AA20" s="1">
        <f t="shared" si="13"/>
        <v>4.687869155767717</v>
      </c>
      <c r="AB20" s="1">
        <f t="shared" si="14"/>
        <v>3.2575682792108416</v>
      </c>
      <c r="AC20" s="1">
        <v>6</v>
      </c>
      <c r="AD20" s="1">
        <f t="shared" si="15"/>
        <v>1.0858560930702803</v>
      </c>
      <c r="AE20" s="1">
        <v>173.61500000000001</v>
      </c>
      <c r="AF20" s="1">
        <f t="shared" si="16"/>
        <v>401.45454545454544</v>
      </c>
      <c r="AG20" s="1">
        <f t="shared" si="17"/>
        <v>3.4052818857371117E-2</v>
      </c>
      <c r="AH20" s="1">
        <f t="shared" si="18"/>
        <v>0.9842543048934721</v>
      </c>
      <c r="AI20" s="1">
        <f t="shared" si="19"/>
        <v>958317800</v>
      </c>
      <c r="AJ20" s="1">
        <f t="shared" si="20"/>
        <v>27136560</v>
      </c>
      <c r="AK20" s="1">
        <f t="shared" si="21"/>
        <v>27.136559999999999</v>
      </c>
      <c r="AL20" s="1" t="s">
        <v>174</v>
      </c>
      <c r="AM20" s="1" t="s">
        <v>175</v>
      </c>
      <c r="AN20" s="1" t="s">
        <v>15</v>
      </c>
      <c r="AO20" s="1" t="s">
        <v>15</v>
      </c>
      <c r="AP20" s="1" t="s">
        <v>176</v>
      </c>
      <c r="AQ20" s="1" t="s">
        <v>7</v>
      </c>
      <c r="AR20" s="1" t="s">
        <v>177</v>
      </c>
      <c r="AS20" s="1">
        <v>4</v>
      </c>
      <c r="AT20" s="1" t="s">
        <v>178</v>
      </c>
      <c r="AU20" s="1" t="s">
        <v>179</v>
      </c>
      <c r="AV20" s="1">
        <v>6</v>
      </c>
      <c r="AW20" s="2">
        <v>70</v>
      </c>
      <c r="AX20" s="2">
        <v>27</v>
      </c>
      <c r="AY20" s="2">
        <v>3</v>
      </c>
      <c r="AZ20" s="2">
        <v>0.6</v>
      </c>
      <c r="BA20" s="2">
        <v>3.9</v>
      </c>
      <c r="BB20" s="1">
        <v>0</v>
      </c>
      <c r="BC20" s="2">
        <v>0.1</v>
      </c>
      <c r="BD20" s="1">
        <v>0</v>
      </c>
      <c r="BE20" s="2">
        <v>0.2</v>
      </c>
      <c r="BF20" s="2">
        <v>0.9</v>
      </c>
      <c r="BG20" s="1">
        <v>0</v>
      </c>
      <c r="BH20" s="1">
        <v>0</v>
      </c>
      <c r="BI20" s="1">
        <v>0</v>
      </c>
      <c r="BJ20" s="2">
        <v>20.399999999999999</v>
      </c>
      <c r="BK20" s="2">
        <v>13.6</v>
      </c>
      <c r="BL20" s="2">
        <v>60.2</v>
      </c>
      <c r="BM20" s="1">
        <v>0</v>
      </c>
      <c r="BN20" s="1">
        <v>0</v>
      </c>
      <c r="BO20" s="2">
        <v>2249</v>
      </c>
      <c r="BP20" s="2">
        <v>1297</v>
      </c>
      <c r="BQ20" s="1">
        <v>0</v>
      </c>
      <c r="BR20" s="1">
        <v>0</v>
      </c>
      <c r="BS20" s="2">
        <v>0.01</v>
      </c>
      <c r="BT20" s="1">
        <v>0</v>
      </c>
      <c r="BU20" s="2">
        <v>6182</v>
      </c>
      <c r="BV20" s="1">
        <v>0</v>
      </c>
      <c r="BW20" s="2">
        <v>0.02</v>
      </c>
      <c r="BX20" s="2">
        <v>544937</v>
      </c>
      <c r="BY20" s="2">
        <v>18756</v>
      </c>
      <c r="BZ20" s="2">
        <v>36</v>
      </c>
      <c r="CA20" s="2">
        <v>1</v>
      </c>
      <c r="CB20" s="2">
        <v>3.64</v>
      </c>
      <c r="CC20" s="2">
        <v>0.14000000000000001</v>
      </c>
      <c r="CD20" s="2">
        <v>1</v>
      </c>
      <c r="CE20" s="2">
        <v>1</v>
      </c>
      <c r="CF20" s="2">
        <v>76</v>
      </c>
      <c r="CG20" s="2">
        <v>63</v>
      </c>
      <c r="CH20" s="2">
        <v>11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2">
        <v>1</v>
      </c>
      <c r="CP20" s="2">
        <v>6</v>
      </c>
      <c r="CQ20" s="2">
        <v>10</v>
      </c>
      <c r="CR20" s="2">
        <v>30</v>
      </c>
      <c r="CS20" s="2">
        <v>0.12842000000000001</v>
      </c>
      <c r="CT20" s="2">
        <v>4.582E-2</v>
      </c>
      <c r="CU20" s="1" t="s">
        <v>11</v>
      </c>
    </row>
    <row r="21" spans="1:99" s="1" customFormat="1" x14ac:dyDescent="0.25">
      <c r="A21" s="1" t="s">
        <v>180</v>
      </c>
      <c r="C21" s="1" t="s">
        <v>181</v>
      </c>
      <c r="D21" s="1">
        <v>1934</v>
      </c>
      <c r="E21" s="1">
        <f t="shared" si="0"/>
        <v>81</v>
      </c>
      <c r="F21" s="1">
        <v>7</v>
      </c>
      <c r="G21" s="1">
        <v>11</v>
      </c>
      <c r="H21" s="1">
        <v>0</v>
      </c>
      <c r="I21" s="1">
        <v>7690</v>
      </c>
      <c r="J21" s="1">
        <v>3020</v>
      </c>
      <c r="K21" s="1">
        <v>7690</v>
      </c>
      <c r="L21" s="1">
        <f t="shared" si="1"/>
        <v>334975631</v>
      </c>
      <c r="M21" s="1">
        <v>946</v>
      </c>
      <c r="N21" s="1">
        <f t="shared" si="2"/>
        <v>41207760</v>
      </c>
      <c r="O21" s="1">
        <f t="shared" si="3"/>
        <v>1.4781250000000001</v>
      </c>
      <c r="P21" s="1">
        <f t="shared" si="4"/>
        <v>3828329.56</v>
      </c>
      <c r="Q21" s="1">
        <f t="shared" si="5"/>
        <v>3.8283295600000002</v>
      </c>
      <c r="R21" s="1">
        <v>84.1</v>
      </c>
      <c r="S21" s="1">
        <f t="shared" si="6"/>
        <v>217.81815899999998</v>
      </c>
      <c r="T21" s="1">
        <f t="shared" si="7"/>
        <v>53824</v>
      </c>
      <c r="U21" s="1">
        <f t="shared" si="8"/>
        <v>2344708000</v>
      </c>
      <c r="V21" s="1">
        <v>69977.106933999996</v>
      </c>
      <c r="W21" s="1">
        <f t="shared" si="9"/>
        <v>21.329022193483198</v>
      </c>
      <c r="X21" s="1">
        <f t="shared" si="10"/>
        <v>13.253244190657997</v>
      </c>
      <c r="Y21" s="1">
        <f t="shared" si="11"/>
        <v>3.0751137055540796</v>
      </c>
      <c r="Z21" s="1">
        <f t="shared" si="12"/>
        <v>8.1289453976629638</v>
      </c>
      <c r="AA21" s="1">
        <f t="shared" si="13"/>
        <v>5.7257435307361684</v>
      </c>
      <c r="AB21" s="1">
        <f t="shared" si="14"/>
        <v>3.4838337418555558</v>
      </c>
      <c r="AC21" s="1">
        <v>7</v>
      </c>
      <c r="AD21" s="1">
        <f t="shared" si="15"/>
        <v>1.1612779139518519</v>
      </c>
      <c r="AE21" s="1" t="s">
        <v>15</v>
      </c>
      <c r="AF21" s="1">
        <f t="shared" si="16"/>
        <v>56.896405919661731</v>
      </c>
      <c r="AG21" s="1">
        <f t="shared" si="17"/>
        <v>0.1122251387769365</v>
      </c>
      <c r="AH21" s="1">
        <f t="shared" si="18"/>
        <v>1.0277092410918593</v>
      </c>
      <c r="AI21" s="1">
        <f t="shared" si="19"/>
        <v>131550898</v>
      </c>
      <c r="AJ21" s="1">
        <f t="shared" si="20"/>
        <v>3725109.6</v>
      </c>
      <c r="AK21" s="1">
        <f t="shared" si="21"/>
        <v>3.7251096000000001</v>
      </c>
      <c r="AL21" s="1" t="s">
        <v>182</v>
      </c>
      <c r="AM21" s="1" t="s">
        <v>183</v>
      </c>
      <c r="AN21" s="1" t="s">
        <v>184</v>
      </c>
      <c r="AO21" s="1" t="s">
        <v>185</v>
      </c>
      <c r="AP21" s="1" t="s">
        <v>15</v>
      </c>
      <c r="AQ21" s="1" t="s">
        <v>15</v>
      </c>
      <c r="AR21" s="1" t="s">
        <v>15</v>
      </c>
      <c r="AS21" s="1">
        <v>0</v>
      </c>
      <c r="AT21" s="1" t="s">
        <v>15</v>
      </c>
      <c r="AU21" s="1" t="s">
        <v>15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 t="s">
        <v>11</v>
      </c>
    </row>
    <row r="22" spans="1:99" s="1" customFormat="1" x14ac:dyDescent="0.25">
      <c r="A22" s="1" t="s">
        <v>186</v>
      </c>
      <c r="C22" s="1" t="s">
        <v>187</v>
      </c>
      <c r="D22" s="1">
        <v>1998</v>
      </c>
      <c r="E22" s="1">
        <f t="shared" si="0"/>
        <v>17</v>
      </c>
      <c r="F22" s="1">
        <v>380</v>
      </c>
      <c r="G22" s="1">
        <v>380</v>
      </c>
      <c r="H22" s="1">
        <v>0</v>
      </c>
      <c r="I22" s="1">
        <v>20200</v>
      </c>
      <c r="J22" s="1">
        <v>2100</v>
      </c>
      <c r="K22" s="1">
        <v>20200</v>
      </c>
      <c r="L22" s="1">
        <f t="shared" si="1"/>
        <v>879909980</v>
      </c>
      <c r="M22" s="1">
        <v>304</v>
      </c>
      <c r="N22" s="1">
        <f t="shared" si="2"/>
        <v>13242240</v>
      </c>
      <c r="O22" s="1">
        <f t="shared" si="3"/>
        <v>0.47500000000000003</v>
      </c>
      <c r="P22" s="1">
        <f t="shared" si="4"/>
        <v>1230245.44</v>
      </c>
      <c r="Q22" s="1">
        <f t="shared" si="5"/>
        <v>1.23024544</v>
      </c>
      <c r="R22" s="1">
        <v>2</v>
      </c>
      <c r="S22" s="1">
        <f t="shared" si="6"/>
        <v>5.1799799999999996</v>
      </c>
      <c r="T22" s="1">
        <f t="shared" si="7"/>
        <v>1280</v>
      </c>
      <c r="U22" s="1">
        <f t="shared" si="8"/>
        <v>55760000</v>
      </c>
      <c r="W22" s="1">
        <f t="shared" si="9"/>
        <v>0</v>
      </c>
      <c r="X22" s="1">
        <f t="shared" si="10"/>
        <v>0</v>
      </c>
      <c r="Y22" s="1">
        <f t="shared" si="11"/>
        <v>0</v>
      </c>
      <c r="Z22" s="1">
        <f t="shared" si="12"/>
        <v>66.447215878884535</v>
      </c>
      <c r="AA22" s="1">
        <f t="shared" si="13"/>
        <v>0</v>
      </c>
      <c r="AB22" s="1">
        <f t="shared" si="14"/>
        <v>0.52458328325435155</v>
      </c>
      <c r="AC22" s="1">
        <v>380</v>
      </c>
      <c r="AD22" s="1">
        <f t="shared" si="15"/>
        <v>0.1748610944181172</v>
      </c>
      <c r="AE22" s="1" t="s">
        <v>15</v>
      </c>
      <c r="AF22" s="1">
        <f t="shared" si="16"/>
        <v>4.2105263157894735</v>
      </c>
      <c r="AG22" s="1">
        <f t="shared" si="17"/>
        <v>1.6182347014527962</v>
      </c>
      <c r="AH22" s="1">
        <f t="shared" si="18"/>
        <v>0.47494175982161191</v>
      </c>
      <c r="AI22" s="1">
        <f t="shared" si="19"/>
        <v>91475790</v>
      </c>
      <c r="AJ22" s="1">
        <f t="shared" si="20"/>
        <v>2590308</v>
      </c>
      <c r="AK22" s="1">
        <f t="shared" si="21"/>
        <v>2.5903079999999998</v>
      </c>
      <c r="AL22" s="1" t="s">
        <v>15</v>
      </c>
      <c r="AM22" s="1" t="s">
        <v>15</v>
      </c>
      <c r="AN22" s="1" t="s">
        <v>15</v>
      </c>
      <c r="AO22" s="1" t="s">
        <v>15</v>
      </c>
      <c r="AP22" s="1" t="s">
        <v>15</v>
      </c>
      <c r="AQ22" s="1" t="s">
        <v>15</v>
      </c>
      <c r="AR22" s="1" t="s">
        <v>15</v>
      </c>
      <c r="AS22" s="1">
        <v>0</v>
      </c>
      <c r="AT22" s="1" t="s">
        <v>15</v>
      </c>
      <c r="AU22" s="1" t="s">
        <v>15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 t="s">
        <v>11</v>
      </c>
    </row>
    <row r="23" spans="1:99" s="1" customFormat="1" x14ac:dyDescent="0.25">
      <c r="A23" s="1" t="s">
        <v>188</v>
      </c>
      <c r="C23" s="1" t="s">
        <v>189</v>
      </c>
      <c r="D23" s="1">
        <v>1996</v>
      </c>
      <c r="E23" s="1">
        <f t="shared" si="0"/>
        <v>19</v>
      </c>
      <c r="F23" s="1">
        <v>10</v>
      </c>
      <c r="G23" s="1">
        <v>10</v>
      </c>
      <c r="H23" s="1">
        <v>677</v>
      </c>
      <c r="I23" s="1">
        <v>2935</v>
      </c>
      <c r="J23" s="1">
        <v>477</v>
      </c>
      <c r="K23" s="1">
        <v>2935</v>
      </c>
      <c r="L23" s="1">
        <f t="shared" si="1"/>
        <v>127848306.5</v>
      </c>
      <c r="M23" s="1">
        <v>350</v>
      </c>
      <c r="N23" s="1">
        <f t="shared" si="2"/>
        <v>15246000</v>
      </c>
      <c r="O23" s="1">
        <f t="shared" si="3"/>
        <v>0.546875</v>
      </c>
      <c r="P23" s="1">
        <f t="shared" si="4"/>
        <v>1416401</v>
      </c>
      <c r="Q23" s="1">
        <f t="shared" si="5"/>
        <v>1.416401</v>
      </c>
      <c r="R23" s="1">
        <v>8.16</v>
      </c>
      <c r="S23" s="1">
        <f t="shared" si="6"/>
        <v>21.134318399999998</v>
      </c>
      <c r="T23" s="1">
        <f t="shared" si="7"/>
        <v>5222.3999999999996</v>
      </c>
      <c r="U23" s="1">
        <f t="shared" si="8"/>
        <v>227500800</v>
      </c>
      <c r="W23" s="1">
        <f t="shared" si="9"/>
        <v>0</v>
      </c>
      <c r="X23" s="1">
        <f t="shared" si="10"/>
        <v>0</v>
      </c>
      <c r="Y23" s="1">
        <f t="shared" si="11"/>
        <v>0</v>
      </c>
      <c r="Z23" s="1">
        <f t="shared" si="12"/>
        <v>8.3856950347632164</v>
      </c>
      <c r="AA23" s="1">
        <f t="shared" si="13"/>
        <v>0</v>
      </c>
      <c r="AB23" s="1">
        <f t="shared" si="14"/>
        <v>2.5157085104289649</v>
      </c>
      <c r="AC23" s="1">
        <v>10</v>
      </c>
      <c r="AD23" s="1">
        <f t="shared" si="15"/>
        <v>0.83856950347632164</v>
      </c>
      <c r="AE23" s="1" t="s">
        <v>15</v>
      </c>
      <c r="AF23" s="1">
        <f t="shared" si="16"/>
        <v>14.921142857142856</v>
      </c>
      <c r="AG23" s="1">
        <f t="shared" si="17"/>
        <v>0.190329696457815</v>
      </c>
      <c r="AH23" s="1">
        <f t="shared" si="18"/>
        <v>2.4073305849945164</v>
      </c>
      <c r="AI23" s="1">
        <f t="shared" si="19"/>
        <v>20778072.300000001</v>
      </c>
      <c r="AJ23" s="1">
        <f t="shared" si="20"/>
        <v>588369.96</v>
      </c>
      <c r="AK23" s="1">
        <f t="shared" si="21"/>
        <v>0.58836995999999997</v>
      </c>
      <c r="AL23" s="1" t="s">
        <v>15</v>
      </c>
      <c r="AM23" s="1" t="s">
        <v>15</v>
      </c>
      <c r="AN23" s="1" t="s">
        <v>15</v>
      </c>
      <c r="AO23" s="1" t="s">
        <v>15</v>
      </c>
      <c r="AP23" s="1" t="s">
        <v>15</v>
      </c>
      <c r="AQ23" s="1" t="s">
        <v>15</v>
      </c>
      <c r="AR23" s="1" t="s">
        <v>15</v>
      </c>
      <c r="AS23" s="1">
        <v>0</v>
      </c>
      <c r="AT23" s="1" t="s">
        <v>15</v>
      </c>
      <c r="AU23" s="1" t="s">
        <v>15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 t="s">
        <v>11</v>
      </c>
    </row>
    <row r="24" spans="1:99" s="1" customFormat="1" x14ac:dyDescent="0.25">
      <c r="A24" s="1" t="s">
        <v>190</v>
      </c>
      <c r="C24" s="1" t="s">
        <v>191</v>
      </c>
      <c r="D24" s="1">
        <v>1934</v>
      </c>
      <c r="E24" s="1">
        <f t="shared" si="0"/>
        <v>81</v>
      </c>
      <c r="F24" s="1">
        <v>11</v>
      </c>
      <c r="G24" s="1">
        <v>11</v>
      </c>
      <c r="H24" s="1">
        <v>0</v>
      </c>
      <c r="I24" s="1">
        <v>4386</v>
      </c>
      <c r="J24" s="1">
        <v>1543</v>
      </c>
      <c r="K24" s="1">
        <v>4386</v>
      </c>
      <c r="L24" s="1">
        <f t="shared" si="1"/>
        <v>191053721.40000001</v>
      </c>
      <c r="M24" s="1">
        <v>530</v>
      </c>
      <c r="N24" s="1">
        <f t="shared" si="2"/>
        <v>23086800</v>
      </c>
      <c r="O24" s="1">
        <f t="shared" si="3"/>
        <v>0.828125</v>
      </c>
      <c r="P24" s="1">
        <f t="shared" si="4"/>
        <v>2144835.8000000003</v>
      </c>
      <c r="Q24" s="1">
        <f t="shared" si="5"/>
        <v>2.1448358000000001</v>
      </c>
      <c r="R24" s="1">
        <v>38.6</v>
      </c>
      <c r="S24" s="1">
        <f t="shared" si="6"/>
        <v>99.973613999999998</v>
      </c>
      <c r="T24" s="1">
        <f t="shared" si="7"/>
        <v>24704</v>
      </c>
      <c r="U24" s="1">
        <f t="shared" si="8"/>
        <v>1076168000</v>
      </c>
      <c r="V24" s="1">
        <v>22148.918297</v>
      </c>
      <c r="W24" s="1">
        <f t="shared" si="9"/>
        <v>6.7509902969255995</v>
      </c>
      <c r="X24" s="1">
        <f t="shared" si="10"/>
        <v>4.1948722319420186</v>
      </c>
      <c r="Y24" s="1">
        <f t="shared" si="11"/>
        <v>1.3003652342524459</v>
      </c>
      <c r="Z24" s="1">
        <f t="shared" si="12"/>
        <v>8.2754527002442959</v>
      </c>
      <c r="AA24" s="1">
        <f t="shared" si="13"/>
        <v>3.5470674389573031</v>
      </c>
      <c r="AB24" s="1">
        <f t="shared" si="14"/>
        <v>2.2569416455211719</v>
      </c>
      <c r="AC24" s="1">
        <v>11</v>
      </c>
      <c r="AD24" s="1">
        <f t="shared" si="15"/>
        <v>0.7523138818403905</v>
      </c>
      <c r="AE24" s="1" t="s">
        <v>15</v>
      </c>
      <c r="AF24" s="1">
        <f t="shared" si="16"/>
        <v>46.611320754716978</v>
      </c>
      <c r="AG24" s="1">
        <f t="shared" si="17"/>
        <v>0.1526354245013376</v>
      </c>
      <c r="AH24" s="1">
        <f t="shared" si="18"/>
        <v>1.1269275903943405</v>
      </c>
      <c r="AI24" s="1">
        <f t="shared" si="19"/>
        <v>67212925.700000003</v>
      </c>
      <c r="AJ24" s="1">
        <f t="shared" si="20"/>
        <v>1903259.6400000001</v>
      </c>
      <c r="AK24" s="1">
        <f t="shared" si="21"/>
        <v>1.9032596400000001</v>
      </c>
      <c r="AL24" s="1" t="s">
        <v>192</v>
      </c>
      <c r="AM24" s="1" t="s">
        <v>15</v>
      </c>
      <c r="AN24" s="1" t="s">
        <v>15</v>
      </c>
      <c r="AO24" s="1" t="s">
        <v>193</v>
      </c>
      <c r="AP24" s="1" t="s">
        <v>15</v>
      </c>
      <c r="AQ24" s="1" t="s">
        <v>15</v>
      </c>
      <c r="AR24" s="1" t="s">
        <v>15</v>
      </c>
      <c r="AS24" s="1">
        <v>0</v>
      </c>
      <c r="AT24" s="1" t="s">
        <v>15</v>
      </c>
      <c r="AU24" s="1" t="s">
        <v>15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 t="s">
        <v>11</v>
      </c>
    </row>
    <row r="25" spans="1:99" s="1" customFormat="1" x14ac:dyDescent="0.25">
      <c r="A25" s="1" t="s">
        <v>194</v>
      </c>
      <c r="C25" s="1" t="s">
        <v>195</v>
      </c>
      <c r="D25" s="1">
        <v>1934</v>
      </c>
      <c r="E25" s="1">
        <f t="shared" si="0"/>
        <v>81</v>
      </c>
      <c r="F25" s="1">
        <v>7</v>
      </c>
      <c r="G25" s="1">
        <v>12.3</v>
      </c>
      <c r="H25" s="1">
        <v>0</v>
      </c>
      <c r="I25" s="1">
        <v>4558</v>
      </c>
      <c r="J25" s="1">
        <v>1417</v>
      </c>
      <c r="K25" s="1">
        <v>4558</v>
      </c>
      <c r="L25" s="1">
        <f t="shared" si="1"/>
        <v>198546024.20000002</v>
      </c>
      <c r="M25" s="1">
        <v>481</v>
      </c>
      <c r="N25" s="1">
        <f t="shared" si="2"/>
        <v>20952360</v>
      </c>
      <c r="O25" s="1">
        <f t="shared" si="3"/>
        <v>0.75156250000000002</v>
      </c>
      <c r="P25" s="1">
        <f t="shared" si="4"/>
        <v>1946539.6600000001</v>
      </c>
      <c r="Q25" s="1">
        <f t="shared" si="5"/>
        <v>1.94653966</v>
      </c>
      <c r="R25" s="1">
        <v>42.2</v>
      </c>
      <c r="S25" s="1">
        <f t="shared" si="6"/>
        <v>109.297578</v>
      </c>
      <c r="T25" s="1">
        <f t="shared" si="7"/>
        <v>27008</v>
      </c>
      <c r="U25" s="1">
        <f t="shared" si="8"/>
        <v>1176536000</v>
      </c>
      <c r="V25" s="1">
        <v>54003.711645000003</v>
      </c>
      <c r="W25" s="1">
        <f t="shared" si="9"/>
        <v>16.460331309396</v>
      </c>
      <c r="X25" s="1">
        <f t="shared" si="10"/>
        <v>10.227978963293131</v>
      </c>
      <c r="Y25" s="1">
        <f t="shared" si="11"/>
        <v>3.3281419026715122</v>
      </c>
      <c r="Z25" s="1">
        <f t="shared" si="12"/>
        <v>9.4760697219788135</v>
      </c>
      <c r="AA25" s="1">
        <f t="shared" si="13"/>
        <v>9.4175212748714543</v>
      </c>
      <c r="AB25" s="1">
        <f t="shared" si="14"/>
        <v>4.0611727379909199</v>
      </c>
      <c r="AC25" s="1">
        <v>7</v>
      </c>
      <c r="AD25" s="1">
        <f t="shared" si="15"/>
        <v>1.3537242459969734</v>
      </c>
      <c r="AE25" s="1">
        <v>1.3488</v>
      </c>
      <c r="AF25" s="1">
        <f t="shared" si="16"/>
        <v>56.149688149688153</v>
      </c>
      <c r="AG25" s="1">
        <f t="shared" si="17"/>
        <v>0.1834666885059677</v>
      </c>
      <c r="AH25" s="1">
        <f t="shared" si="18"/>
        <v>1.1136822410109626</v>
      </c>
      <c r="AI25" s="1">
        <f t="shared" si="19"/>
        <v>61724378.300000004</v>
      </c>
      <c r="AJ25" s="1">
        <f t="shared" si="20"/>
        <v>1747841.16</v>
      </c>
      <c r="AK25" s="1">
        <f t="shared" si="21"/>
        <v>1.7478411599999999</v>
      </c>
      <c r="AL25" s="1" t="s">
        <v>196</v>
      </c>
      <c r="AM25" s="1" t="s">
        <v>15</v>
      </c>
      <c r="AN25" s="1" t="s">
        <v>15</v>
      </c>
      <c r="AO25" s="1" t="s">
        <v>197</v>
      </c>
      <c r="AP25" s="1" t="s">
        <v>198</v>
      </c>
      <c r="AQ25" s="1" t="s">
        <v>199</v>
      </c>
      <c r="AR25" s="1" t="s">
        <v>8</v>
      </c>
      <c r="AS25" s="1">
        <v>1</v>
      </c>
      <c r="AT25" s="1" t="s">
        <v>200</v>
      </c>
      <c r="AU25" s="1" t="s">
        <v>201</v>
      </c>
      <c r="AV25" s="1">
        <v>4</v>
      </c>
      <c r="AW25" s="2">
        <v>38</v>
      </c>
      <c r="AX25" s="2">
        <v>53</v>
      </c>
      <c r="AY25" s="2">
        <v>9</v>
      </c>
      <c r="AZ25" s="2">
        <v>3.5</v>
      </c>
      <c r="BA25" s="2">
        <v>7</v>
      </c>
      <c r="BB25" s="1">
        <v>0</v>
      </c>
      <c r="BC25" s="1">
        <v>0</v>
      </c>
      <c r="BD25" s="1">
        <v>0</v>
      </c>
      <c r="BE25" s="2">
        <v>0.2</v>
      </c>
      <c r="BF25" s="1">
        <v>0</v>
      </c>
      <c r="BG25" s="1">
        <v>0</v>
      </c>
      <c r="BH25" s="1">
        <v>0</v>
      </c>
      <c r="BI25" s="1">
        <v>0</v>
      </c>
      <c r="BJ25" s="2">
        <v>60.5</v>
      </c>
      <c r="BK25" s="2">
        <v>18.2</v>
      </c>
      <c r="BL25" s="2">
        <v>10.199999999999999</v>
      </c>
      <c r="BM25" s="1">
        <v>0</v>
      </c>
      <c r="BN25" s="2">
        <v>0.4</v>
      </c>
      <c r="BO25" s="2">
        <v>717</v>
      </c>
      <c r="BP25" s="2">
        <v>614</v>
      </c>
      <c r="BQ25" s="2">
        <v>2</v>
      </c>
      <c r="BR25" s="2">
        <v>2</v>
      </c>
      <c r="BS25" s="2">
        <v>0.1</v>
      </c>
      <c r="BT25" s="2">
        <v>0.08</v>
      </c>
      <c r="BU25" s="2">
        <v>1800</v>
      </c>
      <c r="BV25" s="2">
        <v>5</v>
      </c>
      <c r="BW25" s="2">
        <v>0.24</v>
      </c>
      <c r="BX25" s="2">
        <v>12370</v>
      </c>
      <c r="BY25" s="2">
        <v>2309</v>
      </c>
      <c r="BZ25" s="2">
        <v>33</v>
      </c>
      <c r="CA25" s="2">
        <v>6</v>
      </c>
      <c r="CB25" s="2">
        <v>10.32</v>
      </c>
      <c r="CC25" s="2">
        <v>1.94</v>
      </c>
      <c r="CD25" s="2">
        <v>1</v>
      </c>
      <c r="CE25" s="2">
        <v>1</v>
      </c>
      <c r="CF25" s="2">
        <v>13</v>
      </c>
      <c r="CG25" s="2">
        <v>9</v>
      </c>
      <c r="CH25" s="2">
        <v>44</v>
      </c>
      <c r="CI25" s="1">
        <v>0</v>
      </c>
      <c r="CJ25" s="1">
        <v>0</v>
      </c>
      <c r="CK25" s="2">
        <v>1</v>
      </c>
      <c r="CL25" s="1">
        <v>0</v>
      </c>
      <c r="CM25" s="1">
        <v>0</v>
      </c>
      <c r="CN25" s="1">
        <v>0</v>
      </c>
      <c r="CO25" s="2">
        <v>30</v>
      </c>
      <c r="CP25" s="2">
        <v>73</v>
      </c>
      <c r="CQ25" s="2">
        <v>10</v>
      </c>
      <c r="CR25" s="2">
        <v>17</v>
      </c>
      <c r="CS25" s="1">
        <v>0</v>
      </c>
      <c r="CT25" s="1">
        <v>0</v>
      </c>
      <c r="CU25" s="1" t="s">
        <v>11</v>
      </c>
    </row>
    <row r="26" spans="1:99" s="1" customFormat="1" x14ac:dyDescent="0.25">
      <c r="A26" s="1" t="s">
        <v>202</v>
      </c>
      <c r="C26" s="1" t="s">
        <v>203</v>
      </c>
      <c r="D26" s="1">
        <v>1934</v>
      </c>
      <c r="E26" s="1">
        <f t="shared" si="0"/>
        <v>81</v>
      </c>
      <c r="F26" s="1">
        <v>7</v>
      </c>
      <c r="G26" s="1">
        <v>12</v>
      </c>
      <c r="H26" s="1">
        <v>0</v>
      </c>
      <c r="I26" s="1">
        <v>14331</v>
      </c>
      <c r="J26" s="1">
        <v>4730</v>
      </c>
      <c r="K26" s="1">
        <v>14331</v>
      </c>
      <c r="L26" s="1">
        <f t="shared" si="1"/>
        <v>624256926.89999998</v>
      </c>
      <c r="M26" s="1">
        <v>1564</v>
      </c>
      <c r="N26" s="1">
        <f t="shared" si="2"/>
        <v>68127840</v>
      </c>
      <c r="O26" s="1">
        <f t="shared" si="3"/>
        <v>2.4437500000000001</v>
      </c>
      <c r="P26" s="1">
        <f t="shared" si="4"/>
        <v>6329289.04</v>
      </c>
      <c r="Q26" s="1">
        <f t="shared" si="5"/>
        <v>6.3292890399999999</v>
      </c>
      <c r="R26" s="1">
        <v>77.8</v>
      </c>
      <c r="S26" s="1">
        <f t="shared" si="6"/>
        <v>201.50122199999998</v>
      </c>
      <c r="T26" s="1">
        <f t="shared" si="7"/>
        <v>49792</v>
      </c>
      <c r="U26" s="1">
        <f t="shared" si="8"/>
        <v>2169064000</v>
      </c>
      <c r="V26" s="1">
        <v>77657.888900000005</v>
      </c>
      <c r="W26" s="1">
        <f t="shared" si="9"/>
        <v>23.670124536719999</v>
      </c>
      <c r="X26" s="1">
        <f t="shared" si="10"/>
        <v>14.707938210326601</v>
      </c>
      <c r="Y26" s="1">
        <f t="shared" si="11"/>
        <v>2.6541042016705729</v>
      </c>
      <c r="Z26" s="1">
        <f t="shared" si="12"/>
        <v>9.163022442807522</v>
      </c>
      <c r="AA26" s="1">
        <f t="shared" si="13"/>
        <v>4.0570213209180563</v>
      </c>
      <c r="AB26" s="1">
        <f t="shared" si="14"/>
        <v>3.9270096183460805</v>
      </c>
      <c r="AC26" s="1">
        <v>7</v>
      </c>
      <c r="AD26" s="1">
        <f t="shared" si="15"/>
        <v>1.3090032061153603</v>
      </c>
      <c r="AE26" s="1" t="s">
        <v>15</v>
      </c>
      <c r="AF26" s="1">
        <f t="shared" si="16"/>
        <v>31.836317135549873</v>
      </c>
      <c r="AG26" s="1">
        <f t="shared" si="17"/>
        <v>9.8383413980399861E-2</v>
      </c>
      <c r="AH26" s="1">
        <f t="shared" si="18"/>
        <v>1.0848299738219804</v>
      </c>
      <c r="AI26" s="1">
        <f t="shared" si="19"/>
        <v>206038327</v>
      </c>
      <c r="AJ26" s="1">
        <f t="shared" si="20"/>
        <v>5834360.4000000004</v>
      </c>
      <c r="AK26" s="1">
        <f t="shared" si="21"/>
        <v>5.8343604000000004</v>
      </c>
      <c r="AL26" s="1" t="s">
        <v>204</v>
      </c>
      <c r="AM26" s="1" t="s">
        <v>15</v>
      </c>
      <c r="AN26" s="1" t="s">
        <v>15</v>
      </c>
      <c r="AO26" s="1" t="s">
        <v>205</v>
      </c>
      <c r="AP26" s="1" t="s">
        <v>15</v>
      </c>
      <c r="AQ26" s="1" t="s">
        <v>15</v>
      </c>
      <c r="AR26" s="1" t="s">
        <v>15</v>
      </c>
      <c r="AS26" s="1">
        <v>0</v>
      </c>
      <c r="AT26" s="1" t="s">
        <v>15</v>
      </c>
      <c r="AU26" s="1" t="s">
        <v>15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 t="s">
        <v>11</v>
      </c>
    </row>
    <row r="27" spans="1:99" s="1" customFormat="1" x14ac:dyDescent="0.25">
      <c r="A27" s="1" t="s">
        <v>206</v>
      </c>
      <c r="C27" s="1" t="s">
        <v>207</v>
      </c>
      <c r="D27" s="1">
        <v>1951</v>
      </c>
      <c r="E27" s="1">
        <f t="shared" si="0"/>
        <v>64</v>
      </c>
      <c r="F27" s="1">
        <v>58</v>
      </c>
      <c r="G27" s="1">
        <v>83</v>
      </c>
      <c r="H27" s="1">
        <v>0</v>
      </c>
      <c r="I27" s="1">
        <v>468585</v>
      </c>
      <c r="J27" s="1">
        <v>139674</v>
      </c>
      <c r="K27" s="1">
        <v>468585</v>
      </c>
      <c r="L27" s="1">
        <f t="shared" si="1"/>
        <v>20411515741.5</v>
      </c>
      <c r="M27" s="1">
        <v>12150</v>
      </c>
      <c r="N27" s="1">
        <f t="shared" si="2"/>
        <v>529254000</v>
      </c>
      <c r="O27" s="1">
        <f t="shared" si="3"/>
        <v>18.984375</v>
      </c>
      <c r="P27" s="1">
        <f t="shared" si="4"/>
        <v>49169349</v>
      </c>
      <c r="Q27" s="1">
        <f t="shared" si="5"/>
        <v>49.169349000000004</v>
      </c>
      <c r="R27" s="1">
        <v>3120</v>
      </c>
      <c r="S27" s="1">
        <f t="shared" si="6"/>
        <v>8080.7687999999989</v>
      </c>
      <c r="T27" s="1">
        <f t="shared" si="7"/>
        <v>1996800</v>
      </c>
      <c r="U27" s="1">
        <f t="shared" si="8"/>
        <v>86985600000</v>
      </c>
      <c r="W27" s="1">
        <f t="shared" si="9"/>
        <v>0</v>
      </c>
      <c r="X27" s="1">
        <f t="shared" si="10"/>
        <v>0</v>
      </c>
      <c r="Y27" s="1">
        <f t="shared" si="11"/>
        <v>0</v>
      </c>
      <c r="Z27" s="1">
        <f t="shared" si="12"/>
        <v>38.566578129782677</v>
      </c>
      <c r="AA27" s="1">
        <f t="shared" si="13"/>
        <v>0</v>
      </c>
      <c r="AB27" s="1">
        <f t="shared" si="14"/>
        <v>1.9948230067128971</v>
      </c>
      <c r="AC27" s="1">
        <v>58</v>
      </c>
      <c r="AD27" s="1">
        <f t="shared" si="15"/>
        <v>0.66494100223763231</v>
      </c>
      <c r="AE27" s="1" t="s">
        <v>15</v>
      </c>
      <c r="AF27" s="1">
        <f t="shared" si="16"/>
        <v>164.34567901234567</v>
      </c>
      <c r="AG27" s="1">
        <f t="shared" si="17"/>
        <v>0.14856772776385091</v>
      </c>
      <c r="AH27" s="1">
        <f t="shared" si="18"/>
        <v>0.28539527290824074</v>
      </c>
      <c r="AI27" s="1">
        <f t="shared" si="19"/>
        <v>6084185472.6000004</v>
      </c>
      <c r="AJ27" s="1">
        <f t="shared" si="20"/>
        <v>172285085.52000001</v>
      </c>
      <c r="AK27" s="1">
        <f t="shared" si="21"/>
        <v>172.28508552000002</v>
      </c>
      <c r="AL27" s="1" t="s">
        <v>15</v>
      </c>
      <c r="AM27" s="1" t="s">
        <v>15</v>
      </c>
      <c r="AN27" s="1" t="s">
        <v>15</v>
      </c>
      <c r="AO27" s="1" t="s">
        <v>15</v>
      </c>
      <c r="AP27" s="1" t="s">
        <v>15</v>
      </c>
      <c r="AQ27" s="1" t="s">
        <v>15</v>
      </c>
      <c r="AR27" s="1" t="s">
        <v>15</v>
      </c>
      <c r="AS27" s="1">
        <v>0</v>
      </c>
      <c r="AT27" s="1" t="s">
        <v>15</v>
      </c>
      <c r="AU27" s="1" t="s">
        <v>15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2017-04-17T15:16:48Z</dcterms:created>
  <dcterms:modified xsi:type="dcterms:W3CDTF">2017-04-17T15:17:58Z</dcterms:modified>
</cp:coreProperties>
</file>