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43" i="1" l="1"/>
  <c r="AJ43" i="1"/>
  <c r="AI43" i="1"/>
  <c r="AH43" i="1"/>
  <c r="X43" i="1"/>
  <c r="Y43" i="1" s="1"/>
  <c r="W43" i="1"/>
  <c r="AA43" i="1" s="1"/>
  <c r="U43" i="1"/>
  <c r="T43" i="1"/>
  <c r="AF43" i="1" s="1"/>
  <c r="S43" i="1"/>
  <c r="Q43" i="1"/>
  <c r="P43" i="1"/>
  <c r="O43" i="1"/>
  <c r="N43" i="1"/>
  <c r="L43" i="1"/>
  <c r="E43" i="1"/>
  <c r="AJ42" i="1"/>
  <c r="AK42" i="1" s="1"/>
  <c r="AA42" i="1" s="1"/>
  <c r="AI42" i="1"/>
  <c r="AG42" i="1"/>
  <c r="AF42" i="1"/>
  <c r="Z42" i="1"/>
  <c r="X42" i="1"/>
  <c r="Y42" i="1" s="1"/>
  <c r="W42" i="1"/>
  <c r="U42" i="1"/>
  <c r="T42" i="1"/>
  <c r="S42" i="1"/>
  <c r="Q42" i="1"/>
  <c r="P42" i="1"/>
  <c r="AH42" i="1" s="1"/>
  <c r="O42" i="1"/>
  <c r="N42" i="1"/>
  <c r="L42" i="1"/>
  <c r="E42" i="1"/>
  <c r="AJ41" i="1"/>
  <c r="AK41" i="1" s="1"/>
  <c r="AI41" i="1"/>
  <c r="AH41" i="1"/>
  <c r="AD41" i="1"/>
  <c r="AB41" i="1"/>
  <c r="X41" i="1"/>
  <c r="W41" i="1"/>
  <c r="AA41" i="1" s="1"/>
  <c r="U41" i="1"/>
  <c r="T41" i="1"/>
  <c r="AF41" i="1" s="1"/>
  <c r="S41" i="1"/>
  <c r="Q41" i="1"/>
  <c r="P41" i="1"/>
  <c r="O41" i="1"/>
  <c r="Y41" i="1" s="1"/>
  <c r="N41" i="1"/>
  <c r="Z41" i="1" s="1"/>
  <c r="AG41" i="1" s="1"/>
  <c r="L41" i="1"/>
  <c r="E41" i="1"/>
  <c r="AK40" i="1"/>
  <c r="AJ40" i="1"/>
  <c r="AI40" i="1"/>
  <c r="AF40" i="1"/>
  <c r="X40" i="1"/>
  <c r="Y40" i="1" s="1"/>
  <c r="W40" i="1"/>
  <c r="AA40" i="1" s="1"/>
  <c r="U40" i="1"/>
  <c r="T40" i="1"/>
  <c r="S40" i="1"/>
  <c r="Q40" i="1"/>
  <c r="P40" i="1"/>
  <c r="AH40" i="1" s="1"/>
  <c r="O40" i="1"/>
  <c r="N40" i="1"/>
  <c r="L40" i="1"/>
  <c r="Z40" i="1" s="1"/>
  <c r="E40" i="1"/>
  <c r="AJ39" i="1"/>
  <c r="AK39" i="1" s="1"/>
  <c r="AI39" i="1"/>
  <c r="AH39" i="1"/>
  <c r="X39" i="1"/>
  <c r="Y39" i="1" s="1"/>
  <c r="W39" i="1"/>
  <c r="U39" i="1"/>
  <c r="T39" i="1"/>
  <c r="AF39" i="1" s="1"/>
  <c r="S39" i="1"/>
  <c r="Q39" i="1"/>
  <c r="P39" i="1"/>
  <c r="O39" i="1"/>
  <c r="N39" i="1"/>
  <c r="Z39" i="1" s="1"/>
  <c r="AG39" i="1" s="1"/>
  <c r="L39" i="1"/>
  <c r="E39" i="1"/>
  <c r="AJ38" i="1"/>
  <c r="AK38" i="1" s="1"/>
  <c r="AA38" i="1" s="1"/>
  <c r="AI38" i="1"/>
  <c r="AF38" i="1"/>
  <c r="X38" i="1"/>
  <c r="Y38" i="1" s="1"/>
  <c r="W38" i="1"/>
  <c r="U38" i="1"/>
  <c r="T38" i="1"/>
  <c r="S38" i="1"/>
  <c r="Q38" i="1"/>
  <c r="P38" i="1"/>
  <c r="AH38" i="1" s="1"/>
  <c r="O38" i="1"/>
  <c r="N38" i="1"/>
  <c r="L38" i="1"/>
  <c r="Z38" i="1" s="1"/>
  <c r="E38" i="1"/>
  <c r="AJ37" i="1"/>
  <c r="AK37" i="1" s="1"/>
  <c r="AI37" i="1"/>
  <c r="AH37" i="1"/>
  <c r="AD37" i="1"/>
  <c r="X37" i="1"/>
  <c r="W37" i="1"/>
  <c r="AA37" i="1" s="1"/>
  <c r="U37" i="1"/>
  <c r="T37" i="1"/>
  <c r="AF37" i="1" s="1"/>
  <c r="S37" i="1"/>
  <c r="Q37" i="1"/>
  <c r="P37" i="1"/>
  <c r="O37" i="1"/>
  <c r="Y37" i="1" s="1"/>
  <c r="N37" i="1"/>
  <c r="Z37" i="1" s="1"/>
  <c r="AG37" i="1" s="1"/>
  <c r="L37" i="1"/>
  <c r="E37" i="1"/>
  <c r="AK36" i="1"/>
  <c r="AJ36" i="1"/>
  <c r="AI36" i="1"/>
  <c r="AF36" i="1"/>
  <c r="Z36" i="1"/>
  <c r="AG36" i="1" s="1"/>
  <c r="X36" i="1"/>
  <c r="Y36" i="1" s="1"/>
  <c r="W36" i="1"/>
  <c r="AA36" i="1" s="1"/>
  <c r="U36" i="1"/>
  <c r="T36" i="1"/>
  <c r="S36" i="1"/>
  <c r="Q36" i="1"/>
  <c r="P36" i="1"/>
  <c r="AH36" i="1" s="1"/>
  <c r="O36" i="1"/>
  <c r="N36" i="1"/>
  <c r="L36" i="1"/>
  <c r="E36" i="1"/>
  <c r="AJ35" i="1"/>
  <c r="AK35" i="1" s="1"/>
  <c r="AI35" i="1"/>
  <c r="AH35" i="1"/>
  <c r="AB35" i="1"/>
  <c r="X35" i="1"/>
  <c r="Y35" i="1" s="1"/>
  <c r="W35" i="1"/>
  <c r="U35" i="1"/>
  <c r="T35" i="1"/>
  <c r="AF35" i="1" s="1"/>
  <c r="S35" i="1"/>
  <c r="Q35" i="1"/>
  <c r="P35" i="1"/>
  <c r="O35" i="1"/>
  <c r="N35" i="1"/>
  <c r="Z35" i="1" s="1"/>
  <c r="AG35" i="1" s="1"/>
  <c r="L35" i="1"/>
  <c r="E35" i="1"/>
  <c r="AJ34" i="1"/>
  <c r="AK34" i="1" s="1"/>
  <c r="AA34" i="1" s="1"/>
  <c r="AI34" i="1"/>
  <c r="AG34" i="1"/>
  <c r="AF34" i="1"/>
  <c r="Z34" i="1"/>
  <c r="X34" i="1"/>
  <c r="Y34" i="1" s="1"/>
  <c r="W34" i="1"/>
  <c r="U34" i="1"/>
  <c r="T34" i="1"/>
  <c r="S34" i="1"/>
  <c r="Q34" i="1"/>
  <c r="P34" i="1"/>
  <c r="AH34" i="1" s="1"/>
  <c r="O34" i="1"/>
  <c r="N34" i="1"/>
  <c r="L34" i="1"/>
  <c r="E34" i="1"/>
  <c r="AJ33" i="1"/>
  <c r="AK33" i="1" s="1"/>
  <c r="AI33" i="1"/>
  <c r="AH33" i="1"/>
  <c r="AD33" i="1"/>
  <c r="AB33" i="1"/>
  <c r="X33" i="1"/>
  <c r="W33" i="1"/>
  <c r="AA33" i="1" s="1"/>
  <c r="U33" i="1"/>
  <c r="T33" i="1"/>
  <c r="AF33" i="1" s="1"/>
  <c r="S33" i="1"/>
  <c r="Q33" i="1"/>
  <c r="P33" i="1"/>
  <c r="O33" i="1"/>
  <c r="Y33" i="1" s="1"/>
  <c r="N33" i="1"/>
  <c r="Z33" i="1" s="1"/>
  <c r="AG33" i="1" s="1"/>
  <c r="L33" i="1"/>
  <c r="E33" i="1"/>
  <c r="AK32" i="1"/>
  <c r="AJ32" i="1"/>
  <c r="AI32" i="1"/>
  <c r="AF32" i="1"/>
  <c r="X32" i="1"/>
  <c r="Y32" i="1" s="1"/>
  <c r="W32" i="1"/>
  <c r="AA32" i="1" s="1"/>
  <c r="U32" i="1"/>
  <c r="T32" i="1"/>
  <c r="S32" i="1"/>
  <c r="Q32" i="1"/>
  <c r="P32" i="1"/>
  <c r="AH32" i="1" s="1"/>
  <c r="O32" i="1"/>
  <c r="N32" i="1"/>
  <c r="L32" i="1"/>
  <c r="Z32" i="1" s="1"/>
  <c r="E32" i="1"/>
  <c r="AJ31" i="1"/>
  <c r="AK31" i="1" s="1"/>
  <c r="AI31" i="1"/>
  <c r="AH31" i="1"/>
  <c r="X31" i="1"/>
  <c r="Y31" i="1" s="1"/>
  <c r="W31" i="1"/>
  <c r="U31" i="1"/>
  <c r="T31" i="1"/>
  <c r="AF31" i="1" s="1"/>
  <c r="S31" i="1"/>
  <c r="Q31" i="1"/>
  <c r="P31" i="1"/>
  <c r="O31" i="1"/>
  <c r="N31" i="1"/>
  <c r="Z31" i="1" s="1"/>
  <c r="AG31" i="1" s="1"/>
  <c r="L31" i="1"/>
  <c r="AJ30" i="1"/>
  <c r="AK30" i="1" s="1"/>
  <c r="AI30" i="1"/>
  <c r="AF30" i="1"/>
  <c r="Z30" i="1"/>
  <c r="X30" i="1"/>
  <c r="W30" i="1"/>
  <c r="U30" i="1"/>
  <c r="T30" i="1"/>
  <c r="S30" i="1"/>
  <c r="Q30" i="1"/>
  <c r="P30" i="1"/>
  <c r="AH30" i="1" s="1"/>
  <c r="O30" i="1"/>
  <c r="Y30" i="1" s="1"/>
  <c r="N30" i="1"/>
  <c r="L30" i="1"/>
  <c r="E30" i="1"/>
  <c r="AK29" i="1"/>
  <c r="AJ29" i="1"/>
  <c r="AI29" i="1"/>
  <c r="AH29" i="1"/>
  <c r="X29" i="1"/>
  <c r="Y29" i="1" s="1"/>
  <c r="W29" i="1"/>
  <c r="AA29" i="1" s="1"/>
  <c r="U29" i="1"/>
  <c r="T29" i="1"/>
  <c r="AF29" i="1" s="1"/>
  <c r="S29" i="1"/>
  <c r="Q29" i="1"/>
  <c r="P29" i="1"/>
  <c r="O29" i="1"/>
  <c r="N29" i="1"/>
  <c r="L29" i="1"/>
  <c r="E29" i="1"/>
  <c r="AJ28" i="1"/>
  <c r="AK28" i="1" s="1"/>
  <c r="AI28" i="1"/>
  <c r="AD28" i="1"/>
  <c r="Z28" i="1"/>
  <c r="X28" i="1"/>
  <c r="W28" i="1"/>
  <c r="AA28" i="1" s="1"/>
  <c r="U28" i="1"/>
  <c r="T28" i="1"/>
  <c r="AF28" i="1" s="1"/>
  <c r="S28" i="1"/>
  <c r="Q28" i="1"/>
  <c r="P28" i="1"/>
  <c r="AH28" i="1" s="1"/>
  <c r="O28" i="1"/>
  <c r="Y28" i="1" s="1"/>
  <c r="N28" i="1"/>
  <c r="L28" i="1"/>
  <c r="E28" i="1"/>
  <c r="AK27" i="1"/>
  <c r="AJ27" i="1"/>
  <c r="AI27" i="1"/>
  <c r="AH27" i="1"/>
  <c r="AA27" i="1"/>
  <c r="X27" i="1"/>
  <c r="Y27" i="1" s="1"/>
  <c r="W27" i="1"/>
  <c r="U27" i="1"/>
  <c r="T27" i="1"/>
  <c r="AF27" i="1" s="1"/>
  <c r="S27" i="1"/>
  <c r="Q27" i="1"/>
  <c r="P27" i="1"/>
  <c r="O27" i="1"/>
  <c r="N27" i="1"/>
  <c r="L27" i="1"/>
  <c r="Z27" i="1" s="1"/>
  <c r="AD27" i="1" s="1"/>
  <c r="AJ26" i="1"/>
  <c r="AK26" i="1" s="1"/>
  <c r="AI26" i="1"/>
  <c r="AH26" i="1"/>
  <c r="AD26" i="1"/>
  <c r="X26" i="1"/>
  <c r="W26" i="1"/>
  <c r="AA26" i="1" s="1"/>
  <c r="U26" i="1"/>
  <c r="T26" i="1"/>
  <c r="AF26" i="1" s="1"/>
  <c r="S26" i="1"/>
  <c r="Q26" i="1"/>
  <c r="P26" i="1"/>
  <c r="O26" i="1"/>
  <c r="Y26" i="1" s="1"/>
  <c r="N26" i="1"/>
  <c r="Z26" i="1" s="1"/>
  <c r="AG26" i="1" s="1"/>
  <c r="L26" i="1"/>
  <c r="E26" i="1"/>
  <c r="AK25" i="1"/>
  <c r="AJ25" i="1"/>
  <c r="AI25" i="1"/>
  <c r="AF25" i="1"/>
  <c r="X25" i="1"/>
  <c r="Y25" i="1" s="1"/>
  <c r="W25" i="1"/>
  <c r="AA25" i="1" s="1"/>
  <c r="U25" i="1"/>
  <c r="T25" i="1"/>
  <c r="S25" i="1"/>
  <c r="Q25" i="1"/>
  <c r="P25" i="1"/>
  <c r="AH25" i="1" s="1"/>
  <c r="O25" i="1"/>
  <c r="N25" i="1"/>
  <c r="L25" i="1"/>
  <c r="Z25" i="1" s="1"/>
  <c r="E25" i="1"/>
  <c r="AJ24" i="1"/>
  <c r="AK24" i="1" s="1"/>
  <c r="AI24" i="1"/>
  <c r="AH24" i="1"/>
  <c r="X24" i="1"/>
  <c r="Y24" i="1" s="1"/>
  <c r="W24" i="1"/>
  <c r="U24" i="1"/>
  <c r="T24" i="1"/>
  <c r="AF24" i="1" s="1"/>
  <c r="S24" i="1"/>
  <c r="Q24" i="1"/>
  <c r="P24" i="1"/>
  <c r="O24" i="1"/>
  <c r="N24" i="1"/>
  <c r="Z24" i="1" s="1"/>
  <c r="AG24" i="1" s="1"/>
  <c r="L24" i="1"/>
  <c r="E24" i="1"/>
  <c r="AJ23" i="1"/>
  <c r="AK23" i="1" s="1"/>
  <c r="AA23" i="1" s="1"/>
  <c r="AI23" i="1"/>
  <c r="AG23" i="1"/>
  <c r="AF23" i="1"/>
  <c r="Z23" i="1"/>
  <c r="X23" i="1"/>
  <c r="Y23" i="1" s="1"/>
  <c r="W23" i="1"/>
  <c r="U23" i="1"/>
  <c r="T23" i="1"/>
  <c r="S23" i="1"/>
  <c r="Q23" i="1"/>
  <c r="P23" i="1"/>
  <c r="AH23" i="1" s="1"/>
  <c r="O23" i="1"/>
  <c r="N23" i="1"/>
  <c r="L23" i="1"/>
  <c r="E23" i="1"/>
  <c r="AJ22" i="1"/>
  <c r="AK22" i="1" s="1"/>
  <c r="AI22" i="1"/>
  <c r="AH22" i="1"/>
  <c r="AD22" i="1"/>
  <c r="AB22" i="1"/>
  <c r="X22" i="1"/>
  <c r="W22" i="1"/>
  <c r="AA22" i="1" s="1"/>
  <c r="U22" i="1"/>
  <c r="T22" i="1"/>
  <c r="AF22" i="1" s="1"/>
  <c r="S22" i="1"/>
  <c r="Q22" i="1"/>
  <c r="P22" i="1"/>
  <c r="O22" i="1"/>
  <c r="Y22" i="1" s="1"/>
  <c r="N22" i="1"/>
  <c r="Z22" i="1" s="1"/>
  <c r="AG22" i="1" s="1"/>
  <c r="L22" i="1"/>
  <c r="E22" i="1"/>
  <c r="AK21" i="1"/>
  <c r="AJ21" i="1"/>
  <c r="AI21" i="1"/>
  <c r="AF21" i="1"/>
  <c r="Z21" i="1"/>
  <c r="AG21" i="1" s="1"/>
  <c r="X21" i="1"/>
  <c r="Y21" i="1" s="1"/>
  <c r="W21" i="1"/>
  <c r="AA21" i="1" s="1"/>
  <c r="U21" i="1"/>
  <c r="T21" i="1"/>
  <c r="S21" i="1"/>
  <c r="Q21" i="1"/>
  <c r="P21" i="1"/>
  <c r="AH21" i="1" s="1"/>
  <c r="O21" i="1"/>
  <c r="N21" i="1"/>
  <c r="L21" i="1"/>
  <c r="E21" i="1"/>
  <c r="AJ20" i="1"/>
  <c r="AK20" i="1" s="1"/>
  <c r="AI20" i="1"/>
  <c r="AH20" i="1"/>
  <c r="AB20" i="1"/>
  <c r="X20" i="1"/>
  <c r="Y20" i="1" s="1"/>
  <c r="W20" i="1"/>
  <c r="U20" i="1"/>
  <c r="T20" i="1"/>
  <c r="AF20" i="1" s="1"/>
  <c r="S20" i="1"/>
  <c r="Q20" i="1"/>
  <c r="P20" i="1"/>
  <c r="O20" i="1"/>
  <c r="N20" i="1"/>
  <c r="Z20" i="1" s="1"/>
  <c r="AG20" i="1" s="1"/>
  <c r="L20" i="1"/>
  <c r="E20" i="1"/>
  <c r="AJ19" i="1"/>
  <c r="AK19" i="1" s="1"/>
  <c r="AA19" i="1" s="1"/>
  <c r="AI19" i="1"/>
  <c r="AG19" i="1"/>
  <c r="AF19" i="1"/>
  <c r="Z19" i="1"/>
  <c r="X19" i="1"/>
  <c r="Y19" i="1" s="1"/>
  <c r="W19" i="1"/>
  <c r="U19" i="1"/>
  <c r="T19" i="1"/>
  <c r="S19" i="1"/>
  <c r="Q19" i="1"/>
  <c r="P19" i="1"/>
  <c r="AH19" i="1" s="1"/>
  <c r="O19" i="1"/>
  <c r="N19" i="1"/>
  <c r="L19" i="1"/>
  <c r="E19" i="1"/>
  <c r="AJ18" i="1"/>
  <c r="AK18" i="1" s="1"/>
  <c r="AI18" i="1"/>
  <c r="AH18" i="1"/>
  <c r="AD18" i="1"/>
  <c r="AB18" i="1"/>
  <c r="X18" i="1"/>
  <c r="W18" i="1"/>
  <c r="AA18" i="1" s="1"/>
  <c r="U18" i="1"/>
  <c r="T18" i="1"/>
  <c r="AF18" i="1" s="1"/>
  <c r="S18" i="1"/>
  <c r="Q18" i="1"/>
  <c r="P18" i="1"/>
  <c r="O18" i="1"/>
  <c r="Y18" i="1" s="1"/>
  <c r="N18" i="1"/>
  <c r="Z18" i="1" s="1"/>
  <c r="AG18" i="1" s="1"/>
  <c r="L18" i="1"/>
  <c r="E18" i="1"/>
  <c r="AK17" i="1"/>
  <c r="AJ17" i="1"/>
  <c r="AI17" i="1"/>
  <c r="AF17" i="1"/>
  <c r="X17" i="1"/>
  <c r="Y17" i="1" s="1"/>
  <c r="W17" i="1"/>
  <c r="AA17" i="1" s="1"/>
  <c r="U17" i="1"/>
  <c r="T17" i="1"/>
  <c r="S17" i="1"/>
  <c r="Q17" i="1"/>
  <c r="P17" i="1"/>
  <c r="AH17" i="1" s="1"/>
  <c r="O17" i="1"/>
  <c r="N17" i="1"/>
  <c r="L17" i="1"/>
  <c r="Z17" i="1" s="1"/>
  <c r="E17" i="1"/>
  <c r="AJ16" i="1"/>
  <c r="AK16" i="1" s="1"/>
  <c r="AI16" i="1"/>
  <c r="AH16" i="1"/>
  <c r="X16" i="1"/>
  <c r="Y16" i="1" s="1"/>
  <c r="W16" i="1"/>
  <c r="U16" i="1"/>
  <c r="T16" i="1"/>
  <c r="AF16" i="1" s="1"/>
  <c r="S16" i="1"/>
  <c r="Q16" i="1"/>
  <c r="P16" i="1"/>
  <c r="O16" i="1"/>
  <c r="N16" i="1"/>
  <c r="Z16" i="1" s="1"/>
  <c r="AG16" i="1" s="1"/>
  <c r="L16" i="1"/>
  <c r="E16" i="1"/>
  <c r="AJ15" i="1"/>
  <c r="AK15" i="1" s="1"/>
  <c r="AA15" i="1" s="1"/>
  <c r="AI15" i="1"/>
  <c r="AF15" i="1"/>
  <c r="X15" i="1"/>
  <c r="Y15" i="1" s="1"/>
  <c r="W15" i="1"/>
  <c r="U15" i="1"/>
  <c r="T15" i="1"/>
  <c r="S15" i="1"/>
  <c r="Q15" i="1"/>
  <c r="P15" i="1"/>
  <c r="AH15" i="1" s="1"/>
  <c r="O15" i="1"/>
  <c r="N15" i="1"/>
  <c r="L15" i="1"/>
  <c r="Z15" i="1" s="1"/>
  <c r="E15" i="1"/>
  <c r="AJ14" i="1"/>
  <c r="AK14" i="1" s="1"/>
  <c r="AI14" i="1"/>
  <c r="AH14" i="1"/>
  <c r="AD14" i="1"/>
  <c r="X14" i="1"/>
  <c r="W14" i="1"/>
  <c r="AA14" i="1" s="1"/>
  <c r="U14" i="1"/>
  <c r="T14" i="1"/>
  <c r="AF14" i="1" s="1"/>
  <c r="S14" i="1"/>
  <c r="Q14" i="1"/>
  <c r="P14" i="1"/>
  <c r="O14" i="1"/>
  <c r="Y14" i="1" s="1"/>
  <c r="N14" i="1"/>
  <c r="Z14" i="1" s="1"/>
  <c r="AG14" i="1" s="1"/>
  <c r="L14" i="1"/>
  <c r="E14" i="1"/>
  <c r="AK13" i="1"/>
  <c r="AJ13" i="1"/>
  <c r="AI13" i="1"/>
  <c r="AF13" i="1"/>
  <c r="Z13" i="1"/>
  <c r="AG13" i="1" s="1"/>
  <c r="X13" i="1"/>
  <c r="Y13" i="1" s="1"/>
  <c r="W13" i="1"/>
  <c r="AA13" i="1" s="1"/>
  <c r="U13" i="1"/>
  <c r="T13" i="1"/>
  <c r="S13" i="1"/>
  <c r="Q13" i="1"/>
  <c r="P13" i="1"/>
  <c r="AH13" i="1" s="1"/>
  <c r="O13" i="1"/>
  <c r="N13" i="1"/>
  <c r="L13" i="1"/>
  <c r="E13" i="1"/>
  <c r="AJ12" i="1"/>
  <c r="AK12" i="1" s="1"/>
  <c r="AI12" i="1"/>
  <c r="X12" i="1"/>
  <c r="Y12" i="1" s="1"/>
  <c r="W12" i="1"/>
  <c r="U12" i="1"/>
  <c r="T12" i="1"/>
  <c r="AF12" i="1" s="1"/>
  <c r="S12" i="1"/>
  <c r="Q12" i="1"/>
  <c r="P12" i="1"/>
  <c r="AH12" i="1" s="1"/>
  <c r="O12" i="1"/>
  <c r="N12" i="1"/>
  <c r="Z12" i="1" s="1"/>
  <c r="L12" i="1"/>
  <c r="E12" i="1"/>
  <c r="AJ11" i="1"/>
  <c r="AK11" i="1" s="1"/>
  <c r="AA11" i="1" s="1"/>
  <c r="AI11" i="1"/>
  <c r="AF11" i="1"/>
  <c r="X11" i="1"/>
  <c r="Y11" i="1" s="1"/>
  <c r="W11" i="1"/>
  <c r="U11" i="1"/>
  <c r="T11" i="1"/>
  <c r="S11" i="1"/>
  <c r="Q11" i="1"/>
  <c r="P11" i="1"/>
  <c r="AH11" i="1" s="1"/>
  <c r="O11" i="1"/>
  <c r="N11" i="1"/>
  <c r="Z11" i="1" s="1"/>
  <c r="L11" i="1"/>
  <c r="E11" i="1"/>
  <c r="AJ10" i="1"/>
  <c r="AK10" i="1" s="1"/>
  <c r="AI10" i="1"/>
  <c r="X10" i="1"/>
  <c r="W10" i="1"/>
  <c r="AA10" i="1" s="1"/>
  <c r="U10" i="1"/>
  <c r="T10" i="1"/>
  <c r="AF10" i="1" s="1"/>
  <c r="S10" i="1"/>
  <c r="Q10" i="1"/>
  <c r="P10" i="1"/>
  <c r="AH10" i="1" s="1"/>
  <c r="O10" i="1"/>
  <c r="Y10" i="1" s="1"/>
  <c r="N10" i="1"/>
  <c r="Z10" i="1" s="1"/>
  <c r="L10" i="1"/>
  <c r="E10" i="1"/>
  <c r="AK9" i="1"/>
  <c r="AJ9" i="1"/>
  <c r="AI9" i="1"/>
  <c r="X9" i="1"/>
  <c r="W9" i="1"/>
  <c r="AA9" i="1" s="1"/>
  <c r="U9" i="1"/>
  <c r="T9" i="1"/>
  <c r="AF9" i="1" s="1"/>
  <c r="S9" i="1"/>
  <c r="Q9" i="1"/>
  <c r="P9" i="1"/>
  <c r="AH9" i="1" s="1"/>
  <c r="O9" i="1"/>
  <c r="N9" i="1"/>
  <c r="L9" i="1"/>
  <c r="Z9" i="1" s="1"/>
  <c r="E9" i="1"/>
  <c r="AK8" i="1"/>
  <c r="AJ8" i="1"/>
  <c r="AI8" i="1"/>
  <c r="X8" i="1"/>
  <c r="W8" i="1"/>
  <c r="AA8" i="1" s="1"/>
  <c r="U8" i="1"/>
  <c r="T8" i="1"/>
  <c r="AF8" i="1" s="1"/>
  <c r="S8" i="1"/>
  <c r="Q8" i="1"/>
  <c r="P8" i="1"/>
  <c r="AH8" i="1" s="1"/>
  <c r="O8" i="1"/>
  <c r="Y8" i="1" s="1"/>
  <c r="N8" i="1"/>
  <c r="L8" i="1"/>
  <c r="Z8" i="1" s="1"/>
  <c r="E8" i="1"/>
  <c r="AK7" i="1"/>
  <c r="AJ7" i="1"/>
  <c r="AI7" i="1"/>
  <c r="AH7" i="1"/>
  <c r="X7" i="1"/>
  <c r="W7" i="1"/>
  <c r="AA7" i="1" s="1"/>
  <c r="U7" i="1"/>
  <c r="T7" i="1"/>
  <c r="AF7" i="1" s="1"/>
  <c r="S7" i="1"/>
  <c r="Q7" i="1"/>
  <c r="P7" i="1"/>
  <c r="O7" i="1"/>
  <c r="Y7" i="1" s="1"/>
  <c r="N7" i="1"/>
  <c r="L7" i="1"/>
  <c r="Z7" i="1" s="1"/>
  <c r="AG7" i="1" s="1"/>
  <c r="E7" i="1"/>
  <c r="AK6" i="1"/>
  <c r="AJ6" i="1"/>
  <c r="AI6" i="1"/>
  <c r="X6" i="1"/>
  <c r="W6" i="1"/>
  <c r="AA6" i="1" s="1"/>
  <c r="U6" i="1"/>
  <c r="T6" i="1"/>
  <c r="AF6" i="1" s="1"/>
  <c r="S6" i="1"/>
  <c r="Q6" i="1"/>
  <c r="P6" i="1"/>
  <c r="AH6" i="1" s="1"/>
  <c r="O6" i="1"/>
  <c r="Y6" i="1" s="1"/>
  <c r="N6" i="1"/>
  <c r="L6" i="1"/>
  <c r="Z6" i="1" s="1"/>
  <c r="AD6" i="1" s="1"/>
  <c r="E6" i="1"/>
  <c r="AK5" i="1"/>
  <c r="AJ5" i="1"/>
  <c r="AI5" i="1"/>
  <c r="AH5" i="1"/>
  <c r="AG5" i="1"/>
  <c r="AA5" i="1"/>
  <c r="X5" i="1"/>
  <c r="W5" i="1"/>
  <c r="U5" i="1"/>
  <c r="T5" i="1"/>
  <c r="AF5" i="1" s="1"/>
  <c r="S5" i="1"/>
  <c r="Q5" i="1"/>
  <c r="P5" i="1"/>
  <c r="O5" i="1"/>
  <c r="Y5" i="1" s="1"/>
  <c r="N5" i="1"/>
  <c r="L5" i="1"/>
  <c r="Z5" i="1" s="1"/>
  <c r="E5" i="1"/>
  <c r="AK4" i="1"/>
  <c r="AJ4" i="1"/>
  <c r="AI4" i="1"/>
  <c r="AD4" i="1"/>
  <c r="X4" i="1"/>
  <c r="W4" i="1"/>
  <c r="AA4" i="1" s="1"/>
  <c r="U4" i="1"/>
  <c r="T4" i="1"/>
  <c r="AF4" i="1" s="1"/>
  <c r="S4" i="1"/>
  <c r="Q4" i="1"/>
  <c r="P4" i="1"/>
  <c r="AH4" i="1" s="1"/>
  <c r="O4" i="1"/>
  <c r="Y4" i="1" s="1"/>
  <c r="N4" i="1"/>
  <c r="L4" i="1"/>
  <c r="Z4" i="1" s="1"/>
  <c r="E4" i="1"/>
  <c r="AK3" i="1"/>
  <c r="AJ3" i="1"/>
  <c r="AI3" i="1"/>
  <c r="AH3" i="1"/>
  <c r="AA3" i="1"/>
  <c r="X3" i="1"/>
  <c r="W3" i="1"/>
  <c r="U3" i="1"/>
  <c r="T3" i="1"/>
  <c r="AF3" i="1" s="1"/>
  <c r="S3" i="1"/>
  <c r="Q3" i="1"/>
  <c r="P3" i="1"/>
  <c r="O3" i="1"/>
  <c r="Y3" i="1" s="1"/>
  <c r="N3" i="1"/>
  <c r="L3" i="1"/>
  <c r="Z3" i="1" s="1"/>
  <c r="E3" i="1"/>
  <c r="AD11" i="1" l="1"/>
  <c r="AG11" i="1"/>
  <c r="AB11" i="1"/>
  <c r="AD8" i="1"/>
  <c r="AB8" i="1"/>
  <c r="AG8" i="1"/>
  <c r="AG12" i="1"/>
  <c r="AD12" i="1"/>
  <c r="AB12" i="1"/>
  <c r="AB4" i="1"/>
  <c r="AG4" i="1"/>
  <c r="AB5" i="1"/>
  <c r="AD5" i="1"/>
  <c r="AG10" i="1"/>
  <c r="AD10" i="1"/>
  <c r="AB10" i="1"/>
  <c r="AB6" i="1"/>
  <c r="AG6" i="1"/>
  <c r="AB7" i="1"/>
  <c r="AD7" i="1"/>
  <c r="AD9" i="1"/>
  <c r="AB9" i="1"/>
  <c r="AG9" i="1"/>
  <c r="AD32" i="1"/>
  <c r="AB32" i="1"/>
  <c r="AG32" i="1"/>
  <c r="AB3" i="1"/>
  <c r="AD3" i="1"/>
  <c r="AG3" i="1"/>
  <c r="AD15" i="1"/>
  <c r="AB15" i="1"/>
  <c r="AG15" i="1"/>
  <c r="AD17" i="1"/>
  <c r="AB17" i="1"/>
  <c r="AG17" i="1"/>
  <c r="AD25" i="1"/>
  <c r="AB25" i="1"/>
  <c r="AG25" i="1"/>
  <c r="AD38" i="1"/>
  <c r="AB38" i="1"/>
  <c r="AG38" i="1"/>
  <c r="AD40" i="1"/>
  <c r="AB40" i="1"/>
  <c r="AG40" i="1"/>
  <c r="AB16" i="1"/>
  <c r="AB24" i="1"/>
  <c r="AG27" i="1"/>
  <c r="AB30" i="1"/>
  <c r="AG30" i="1"/>
  <c r="AB31" i="1"/>
  <c r="AB39" i="1"/>
  <c r="AA12" i="1"/>
  <c r="AB14" i="1"/>
  <c r="AA16" i="1"/>
  <c r="AD16" i="1"/>
  <c r="AD23" i="1"/>
  <c r="AB23" i="1"/>
  <c r="AA24" i="1"/>
  <c r="AD24" i="1"/>
  <c r="AB28" i="1"/>
  <c r="AG28" i="1"/>
  <c r="AA30" i="1"/>
  <c r="AD30" i="1"/>
  <c r="AA31" i="1"/>
  <c r="AD31" i="1"/>
  <c r="AB37" i="1"/>
  <c r="AA39" i="1"/>
  <c r="AD39" i="1"/>
  <c r="AD13" i="1"/>
  <c r="AB13" i="1"/>
  <c r="AD21" i="1"/>
  <c r="AB21" i="1"/>
  <c r="AD36" i="1"/>
  <c r="AB36" i="1"/>
  <c r="Y9" i="1"/>
  <c r="AD19" i="1"/>
  <c r="AB19" i="1"/>
  <c r="AA20" i="1"/>
  <c r="AD20" i="1"/>
  <c r="AB26" i="1"/>
  <c r="AB27" i="1"/>
  <c r="Z29" i="1"/>
  <c r="AD34" i="1"/>
  <c r="AB34" i="1"/>
  <c r="AA35" i="1"/>
  <c r="AD35" i="1"/>
  <c r="AD42" i="1"/>
  <c r="AB42" i="1"/>
  <c r="Z43" i="1"/>
  <c r="AD29" i="1" l="1"/>
  <c r="AG29" i="1"/>
  <c r="AB29" i="1"/>
  <c r="AG43" i="1"/>
  <c r="AD43" i="1"/>
  <c r="AB43" i="1"/>
</calcChain>
</file>

<file path=xl/sharedStrings.xml><?xml version="1.0" encoding="utf-8"?>
<sst xmlns="http://schemas.openxmlformats.org/spreadsheetml/2006/main" count="731" uniqueCount="456">
  <si>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</si>
  <si>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</si>
  <si>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</si>
  <si>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</si>
  <si>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</si>
  <si>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</si>
  <si>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</si>
  <si>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</si>
  <si>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</si>
  <si>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</si>
  <si>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</si>
  <si>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</si>
  <si>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</si>
  <si>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</si>
  <si>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</si>
  <si>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</si>
  <si>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</si>
  <si>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</si>
  <si>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</si>
  <si>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</si>
  <si>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</si>
  <si>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</si>
  <si>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</si>
  <si>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</si>
  <si>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</si>
  <si>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</si>
  <si>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</si>
  <si>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</si>
  <si>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</si>
  <si>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</si>
  <si>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</si>
  <si>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</si>
  <si>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</si>
  <si>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</si>
  <si>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</si>
  <si>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</si>
  <si>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</si>
  <si>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</si>
  <si>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</si>
  <si>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</si>
  <si>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</si>
  <si>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</si>
  <si>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</si>
  <si>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</si>
  <si>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</si>
  <si>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</si>
  <si>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</si>
  <si>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</si>
  <si>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</si>
  <si>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</si>
  <si>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</si>
  <si>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</si>
  <si>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</si>
  <si>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</si>
  <si>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</si>
  <si>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</si>
  <si>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</si>
  <si>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</si>
  <si>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</si>
  <si>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</si>
  <si>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</si>
  <si>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</si>
  <si>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</si>
  <si>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</si>
  <si>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</si>
  <si>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</si>
  <si>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</si>
  <si>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</si>
  <si>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</si>
  <si>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</si>
  <si>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</si>
  <si>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</si>
  <si>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</si>
  <si>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</si>
  <si>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</si>
  <si>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</si>
  <si>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</si>
  <si>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</si>
  <si>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</si>
  <si>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</si>
  <si>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</si>
  <si>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</si>
  <si>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</si>
  <si>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</si>
  <si>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</si>
  <si>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</si>
  <si>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</si>
  <si>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</si>
  <si>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</si>
  <si>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</si>
  <si>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</si>
  <si>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</si>
  <si>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</si>
  <si>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</si>
  <si>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</si>
  <si>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</si>
  <si>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</si>
  <si>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</si>
  <si>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</si>
  <si>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</si>
  <si>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</si>
  <si>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</si>
  <si>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</si>
  <si>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</si>
  <si>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</si>
  <si>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</si>
  <si>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</si>
  <si>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</si>
  <si>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</si>
  <si>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</si>
  <si>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</si>
  <si>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</si>
  <si>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</si>
  <si>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</si>
  <si>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</si>
  <si>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</si>
  <si>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</si>
  <si>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</si>
  <si>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</si>
  <si>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</si>
  <si>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</si>
  <si>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</si>
  <si>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</si>
  <si>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</si>
  <si>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</si>
  <si>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</si>
  <si>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</si>
  <si>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</si>
  <si>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</si>
  <si>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</si>
  <si>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</si>
  <si>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LACREEK DAM NO. 9</t>
  </si>
  <si>
    <t>SD10058</t>
  </si>
  <si>
    <t>ND</t>
  </si>
  <si>
    <t>2.022</t>
  </si>
  <si>
    <t>10140203002052</t>
  </si>
  <si>
    <t>Surface area from NID</t>
  </si>
  <si>
    <t>SHADEHILL DIKE NO. 2</t>
  </si>
  <si>
    <t>SD82937</t>
  </si>
  <si>
    <t>CHILHOWEE</t>
  </si>
  <si>
    <t>TN00904</t>
  </si>
  <si>
    <t>6.718</t>
  </si>
  <si>
    <t>266.4</t>
  </si>
  <si>
    <t>6010204006354</t>
  </si>
  <si>
    <t>16373</t>
  </si>
  <si>
    <t>6010204</t>
  </si>
  <si>
    <t>2.34</t>
  </si>
  <si>
    <t>6010204019</t>
  </si>
  <si>
    <t>17072</t>
  </si>
  <si>
    <t>CALDERWOOD</t>
  </si>
  <si>
    <t>N/A</t>
  </si>
  <si>
    <t>TN00906</t>
  </si>
  <si>
    <t>2.381</t>
  </si>
  <si>
    <t>331</t>
  </si>
  <si>
    <t>6010204006237</t>
  </si>
  <si>
    <t>16374</t>
  </si>
  <si>
    <t>2.23</t>
  </si>
  <si>
    <t>6010204020</t>
  </si>
  <si>
    <t>17073</t>
  </si>
  <si>
    <t>Norris</t>
  </si>
  <si>
    <t>Norris Lake</t>
  </si>
  <si>
    <t>TN01302</t>
  </si>
  <si>
    <t>36.37</t>
  </si>
  <si>
    <t>310.9</t>
  </si>
  <si>
    <t>6010206004435</t>
  </si>
  <si>
    <t>17113</t>
  </si>
  <si>
    <t>6010206</t>
  </si>
  <si>
    <t>1.82</t>
  </si>
  <si>
    <t>6010206006</t>
  </si>
  <si>
    <t>17817</t>
  </si>
  <si>
    <t>Watauga</t>
  </si>
  <si>
    <t>Watauga Lake</t>
  </si>
  <si>
    <t>TN01903</t>
  </si>
  <si>
    <t>25.711</t>
  </si>
  <si>
    <t>6010103001190</t>
  </si>
  <si>
    <t>16081</t>
  </si>
  <si>
    <t>6010103</t>
  </si>
  <si>
    <t>1.4</t>
  </si>
  <si>
    <t>6010103019</t>
  </si>
  <si>
    <t>16775</t>
  </si>
  <si>
    <t>CHEATHAM DAM</t>
  </si>
  <si>
    <t>CHEATHAM LAKE</t>
  </si>
  <si>
    <t>TN02101</t>
  </si>
  <si>
    <t>DALE HOLLOW DAM</t>
  </si>
  <si>
    <t>DALE HOLLOW LAKE</t>
  </si>
  <si>
    <t>TN02702</t>
  </si>
  <si>
    <t>Normandy</t>
  </si>
  <si>
    <t>Normandy Lake</t>
  </si>
  <si>
    <t>TN03107</t>
  </si>
  <si>
    <t>12.642</t>
  </si>
  <si>
    <t>6040002001418</t>
  </si>
  <si>
    <t>16934</t>
  </si>
  <si>
    <t>6040002</t>
  </si>
  <si>
    <t>1.46</t>
  </si>
  <si>
    <t>6040002030</t>
  </si>
  <si>
    <t>17636</t>
  </si>
  <si>
    <t>MEADOW PARK LAKE</t>
  </si>
  <si>
    <t>TN03501</t>
  </si>
  <si>
    <t>1.077</t>
  </si>
  <si>
    <t>Meadow Park Lake</t>
  </si>
  <si>
    <t>5130108001546</t>
  </si>
  <si>
    <t>15359</t>
  </si>
  <si>
    <t>5130108</t>
  </si>
  <si>
    <t>0.7</t>
  </si>
  <si>
    <t>5130108040</t>
  </si>
  <si>
    <t>16046</t>
  </si>
  <si>
    <t>TANSI</t>
  </si>
  <si>
    <t>TN03504</t>
  </si>
  <si>
    <t>1.601</t>
  </si>
  <si>
    <t>1862</t>
  </si>
  <si>
    <t>Lake Tansi</t>
  </si>
  <si>
    <t>6010208001117</t>
  </si>
  <si>
    <t>16484</t>
  </si>
  <si>
    <t>6010208</t>
  </si>
  <si>
    <t>0.64</t>
  </si>
  <si>
    <t>6010208018</t>
  </si>
  <si>
    <t>17184</t>
  </si>
  <si>
    <t>J PERCY PRIEST DAM</t>
  </si>
  <si>
    <t>J PERCY PRIEST LAKE</t>
  </si>
  <si>
    <t>TN03701</t>
  </si>
  <si>
    <t>56.797</t>
  </si>
  <si>
    <t>149.4</t>
  </si>
  <si>
    <t>Duncan Lake (historical)</t>
  </si>
  <si>
    <t>5130203005871</t>
  </si>
  <si>
    <t>15433</t>
  </si>
  <si>
    <t>5130203</t>
  </si>
  <si>
    <t>1.28</t>
  </si>
  <si>
    <t>5130203030</t>
  </si>
  <si>
    <t>16121</t>
  </si>
  <si>
    <t>OLD HICKORY DAM</t>
  </si>
  <si>
    <t>OLD HICKORY LAKE</t>
  </si>
  <si>
    <t>TN03702</t>
  </si>
  <si>
    <t>82.1</t>
  </si>
  <si>
    <t>Old Hickory Lake</t>
  </si>
  <si>
    <t>5130201003939</t>
  </si>
  <si>
    <t>15367</t>
  </si>
  <si>
    <t>5130201</t>
  </si>
  <si>
    <t>3.44</t>
  </si>
  <si>
    <t>5130201012</t>
  </si>
  <si>
    <t>16054</t>
  </si>
  <si>
    <t>CENTER HILL DAM</t>
  </si>
  <si>
    <t>CENTER HILL LAKE</t>
  </si>
  <si>
    <t>TN04102</t>
  </si>
  <si>
    <t>69.875</t>
  </si>
  <si>
    <t>Center Hill Lake</t>
  </si>
  <si>
    <t>5130108001578</t>
  </si>
  <si>
    <t>15338</t>
  </si>
  <si>
    <t>0.36</t>
  </si>
  <si>
    <t>5130108019</t>
  </si>
  <si>
    <t>16025</t>
  </si>
  <si>
    <t>GIBSON COUNTY LAKE</t>
  </si>
  <si>
    <t>TN05342</t>
  </si>
  <si>
    <t>Nolichucky</t>
  </si>
  <si>
    <t>Davy Crockett Lake</t>
  </si>
  <si>
    <t>TN05903</t>
  </si>
  <si>
    <t>Chickamauga</t>
  </si>
  <si>
    <t>Chickamauga Lake</t>
  </si>
  <si>
    <t>TN06504</t>
  </si>
  <si>
    <t>106.641</t>
  </si>
  <si>
    <t>208.2</t>
  </si>
  <si>
    <t>6020001010936</t>
  </si>
  <si>
    <t>16505</t>
  </si>
  <si>
    <t>6020001</t>
  </si>
  <si>
    <t>4.27</t>
  </si>
  <si>
    <t>6020001019</t>
  </si>
  <si>
    <t>17205</t>
  </si>
  <si>
    <t>Pickwick Landing</t>
  </si>
  <si>
    <t>Pickwick Lake; Pickwick</t>
  </si>
  <si>
    <t>TN07101</t>
  </si>
  <si>
    <t>140.892</t>
  </si>
  <si>
    <t>White Lake (historical)</t>
  </si>
  <si>
    <t>6030005002659</t>
  </si>
  <si>
    <t>17335</t>
  </si>
  <si>
    <t>6030005</t>
  </si>
  <si>
    <t>4.91</t>
  </si>
  <si>
    <t>6030005001</t>
  </si>
  <si>
    <t>18040</t>
  </si>
  <si>
    <t>John Sevier</t>
  </si>
  <si>
    <t>John Sevier Detention Dam</t>
  </si>
  <si>
    <t>TN07305</t>
  </si>
  <si>
    <t>119.124</t>
  </si>
  <si>
    <t>Long Pond (historical)</t>
  </si>
  <si>
    <t>6010104000950</t>
  </si>
  <si>
    <t>16040</t>
  </si>
  <si>
    <t>6010102</t>
  </si>
  <si>
    <t>1.87</t>
  </si>
  <si>
    <t>6010102001</t>
  </si>
  <si>
    <t>16734</t>
  </si>
  <si>
    <t>Beech</t>
  </si>
  <si>
    <t>Beech Lake; Beech River Dam</t>
  </si>
  <si>
    <t>TN07705</t>
  </si>
  <si>
    <t>3.214</t>
  </si>
  <si>
    <t>6040001011893</t>
  </si>
  <si>
    <t>Pine</t>
  </si>
  <si>
    <t>Pine Lake; Piney Creek Dam</t>
  </si>
  <si>
    <t>TN07706</t>
  </si>
  <si>
    <t>1.804</t>
  </si>
  <si>
    <t>6040001011894</t>
  </si>
  <si>
    <t>Pin Oak</t>
  </si>
  <si>
    <t>Pin Oak Lake; Browns Creek Dam</t>
  </si>
  <si>
    <t>TN07710</t>
  </si>
  <si>
    <t>2.682</t>
  </si>
  <si>
    <t>Pinoak Lake</t>
  </si>
  <si>
    <t>6040001003738</t>
  </si>
  <si>
    <t>Dogwood</t>
  </si>
  <si>
    <t>Dogwood Lake; Big Creek Dam</t>
  </si>
  <si>
    <t>TN07712</t>
  </si>
  <si>
    <t>1.612</t>
  </si>
  <si>
    <t>135.3</t>
  </si>
  <si>
    <t>Dogwood Lake</t>
  </si>
  <si>
    <t>6040001003737</t>
  </si>
  <si>
    <t>16850</t>
  </si>
  <si>
    <t>6040001</t>
  </si>
  <si>
    <t>0.57</t>
  </si>
  <si>
    <t>6040001018</t>
  </si>
  <si>
    <t>17551</t>
  </si>
  <si>
    <t>Cherokee</t>
  </si>
  <si>
    <t>Cherokee Lake</t>
  </si>
  <si>
    <t>TN08903</t>
  </si>
  <si>
    <t>REELFOOT LAKE</t>
  </si>
  <si>
    <t>TN09501</t>
  </si>
  <si>
    <t>44.291</t>
  </si>
  <si>
    <t>Reading House Slough</t>
  </si>
  <si>
    <t>8010202007034</t>
  </si>
  <si>
    <t>20639</t>
  </si>
  <si>
    <t>8010202</t>
  </si>
  <si>
    <t>0.74</t>
  </si>
  <si>
    <t>8010202029</t>
  </si>
  <si>
    <t>21379</t>
  </si>
  <si>
    <t>Fort Loudoun</t>
  </si>
  <si>
    <t>Fort Loudoun Lake</t>
  </si>
  <si>
    <t>TN10501</t>
  </si>
  <si>
    <t>190.974</t>
  </si>
  <si>
    <t>247.8</t>
  </si>
  <si>
    <t>Watts Bar Lake</t>
  </si>
  <si>
    <t>6010201009840</t>
  </si>
  <si>
    <t>16271</t>
  </si>
  <si>
    <t>6010201</t>
  </si>
  <si>
    <t>3.49</t>
  </si>
  <si>
    <t>6010201010</t>
  </si>
  <si>
    <t>16969</t>
  </si>
  <si>
    <t>Melton Hill</t>
  </si>
  <si>
    <t>Melton Hill Lake</t>
  </si>
  <si>
    <t>TN10502</t>
  </si>
  <si>
    <t>23.301</t>
  </si>
  <si>
    <t>6010207004619</t>
  </si>
  <si>
    <t>16456</t>
  </si>
  <si>
    <t>6010207</t>
  </si>
  <si>
    <t>0.76</t>
  </si>
  <si>
    <t>6010207004</t>
  </si>
  <si>
    <t>17156</t>
  </si>
  <si>
    <t>Tellico</t>
  </si>
  <si>
    <t>Tellico Lake</t>
  </si>
  <si>
    <t>TN10506</t>
  </si>
  <si>
    <t>61.336</t>
  </si>
  <si>
    <t>248.1</t>
  </si>
  <si>
    <t>6010204005679</t>
  </si>
  <si>
    <t>16355</t>
  </si>
  <si>
    <t>2.43</t>
  </si>
  <si>
    <t>6010204001</t>
  </si>
  <si>
    <t>17054</t>
  </si>
  <si>
    <t>LAKE GRAHAM</t>
  </si>
  <si>
    <t>TN11323</t>
  </si>
  <si>
    <t>1.568</t>
  </si>
  <si>
    <t>8010205009447</t>
  </si>
  <si>
    <t>Nickajack</t>
  </si>
  <si>
    <t>Nickajack Lake</t>
  </si>
  <si>
    <t>TN11502</t>
  </si>
  <si>
    <t>29.375</t>
  </si>
  <si>
    <t>193.2</t>
  </si>
  <si>
    <t>Bennett Lake</t>
  </si>
  <si>
    <t>6020001014180</t>
  </si>
  <si>
    <t>16488</t>
  </si>
  <si>
    <t>4.34</t>
  </si>
  <si>
    <t>6020001001</t>
  </si>
  <si>
    <t>17188</t>
  </si>
  <si>
    <t>Watts Bar</t>
  </si>
  <si>
    <t>TN12102</t>
  </si>
  <si>
    <t>REELFOOT-INDIAN CREEK #1</t>
  </si>
  <si>
    <t>REELFOOT INDIAN CREEK WATERSHED DAM #1</t>
  </si>
  <si>
    <t>TN13119</t>
  </si>
  <si>
    <t>Ocoee No. 3</t>
  </si>
  <si>
    <t>Ocoee No.3 Lake</t>
  </si>
  <si>
    <t>TN13903</t>
  </si>
  <si>
    <t>2.204</t>
  </si>
  <si>
    <t>Ocoee Number Three Lake</t>
  </si>
  <si>
    <t>6020003000757</t>
  </si>
  <si>
    <t>6020003</t>
  </si>
  <si>
    <t>1.78</t>
  </si>
  <si>
    <t>6020003013</t>
  </si>
  <si>
    <t>17861</t>
  </si>
  <si>
    <t>Ocoee No. 1</t>
  </si>
  <si>
    <t>Parksville Lake</t>
  </si>
  <si>
    <t>TN13905</t>
  </si>
  <si>
    <t>7.475</t>
  </si>
  <si>
    <t>6020003000755</t>
  </si>
  <si>
    <t>16586</t>
  </si>
  <si>
    <t>1.83</t>
  </si>
  <si>
    <t>6020003003</t>
  </si>
  <si>
    <t>17286</t>
  </si>
  <si>
    <t>Douglas</t>
  </si>
  <si>
    <t>Douglas Lake</t>
  </si>
  <si>
    <t>TN15501</t>
  </si>
  <si>
    <t>120.033</t>
  </si>
  <si>
    <t>304.8</t>
  </si>
  <si>
    <t>6010107005942</t>
  </si>
  <si>
    <t>16226</t>
  </si>
  <si>
    <t>6010107</t>
  </si>
  <si>
    <t>2.26</t>
  </si>
  <si>
    <t>6010107037</t>
  </si>
  <si>
    <t>16924</t>
  </si>
  <si>
    <t>CORDELL HULL DAM</t>
  </si>
  <si>
    <t>CORDELL HULL LAKE</t>
  </si>
  <si>
    <t>TN15901</t>
  </si>
  <si>
    <t>47.071</t>
  </si>
  <si>
    <t>Cordell Hull Reservoir</t>
  </si>
  <si>
    <t>5130106000740</t>
  </si>
  <si>
    <t>15281</t>
  </si>
  <si>
    <t>5130106</t>
  </si>
  <si>
    <t>3.02</t>
  </si>
  <si>
    <t>5130106001</t>
  </si>
  <si>
    <t>15967</t>
  </si>
  <si>
    <t>South Holston</t>
  </si>
  <si>
    <t>South Holston Lake</t>
  </si>
  <si>
    <t>TN16305</t>
  </si>
  <si>
    <t>30.291</t>
  </si>
  <si>
    <t>6010102001322</t>
  </si>
  <si>
    <t>17075</t>
  </si>
  <si>
    <t>1.61</t>
  </si>
  <si>
    <t>6010102015</t>
  </si>
  <si>
    <t>17779</t>
  </si>
  <si>
    <t>Boone</t>
  </si>
  <si>
    <t>Boone Lake</t>
  </si>
  <si>
    <t>TN16306</t>
  </si>
  <si>
    <t>7.865</t>
  </si>
  <si>
    <t>6010103006627</t>
  </si>
  <si>
    <t>17083</t>
  </si>
  <si>
    <t>1.8</t>
  </si>
  <si>
    <t>6010103001</t>
  </si>
  <si>
    <t>17787</t>
  </si>
  <si>
    <t>Fort Patrick Henry</t>
  </si>
  <si>
    <t>Fort Patrick Henry Lake</t>
  </si>
  <si>
    <t>TN16307</t>
  </si>
  <si>
    <t>3.437</t>
  </si>
  <si>
    <t>6010102007220</t>
  </si>
  <si>
    <t>16043</t>
  </si>
  <si>
    <t>6010102004</t>
  </si>
  <si>
    <t>16737</t>
  </si>
  <si>
    <t>FALL CREEK FALLS</t>
  </si>
  <si>
    <t>TN17501</t>
  </si>
  <si>
    <t>1.223</t>
  </si>
  <si>
    <t>Fall Creek Falls Lake</t>
  </si>
  <si>
    <t>5130108001566</t>
  </si>
  <si>
    <t>Great Falls</t>
  </si>
  <si>
    <t>Great Falls Lake</t>
  </si>
  <si>
    <t>TN17704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</si>
</sst>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3"/>
  <sheetViews>
    <sheetView tabSelected="1" workbookViewId="0">
      <selection activeCell="A3" sqref="A3:XFD43"/>
    </sheetView>
  </sheetViews>
  <sheetFormatPr defaultRowHeight="15" x14ac:dyDescent="0.25"/>
  <cols>
    <col min="1" max="1" width="20.42578125" customWidth="1"/>
    <col min="2" max="2" width="35" customWidth="1"/>
  </cols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1934</v>
      </c>
      <c r="E3" s="2">
        <f t="shared" ref="E3:E34" si="0">2015-D3</f>
        <v>81</v>
      </c>
      <c r="F3" s="2">
        <v>7</v>
      </c>
      <c r="G3" s="2">
        <v>12</v>
      </c>
      <c r="H3" s="2">
        <v>0</v>
      </c>
      <c r="I3" s="2">
        <v>14331</v>
      </c>
      <c r="J3" s="2">
        <v>4730</v>
      </c>
      <c r="K3" s="2">
        <v>14331</v>
      </c>
      <c r="L3" s="2">
        <f t="shared" ref="L3:L43" si="1">K3*43559.9</f>
        <v>624256926.89999998</v>
      </c>
      <c r="M3" s="2">
        <v>1564</v>
      </c>
      <c r="N3" s="2">
        <f t="shared" ref="N3:N43" si="2">M3*43560</f>
        <v>68127840</v>
      </c>
      <c r="O3" s="2">
        <f t="shared" ref="O3:O43" si="3">M3*0.0015625</f>
        <v>2.4437500000000001</v>
      </c>
      <c r="P3" s="2">
        <f t="shared" ref="P3:P43" si="4">M3*4046.86</f>
        <v>6329289.04</v>
      </c>
      <c r="Q3" s="2">
        <f t="shared" ref="Q3:Q43" si="5">M3*0.00404686</f>
        <v>6.3292890399999999</v>
      </c>
      <c r="R3" s="2">
        <v>77.8</v>
      </c>
      <c r="S3" s="2">
        <f t="shared" ref="S3:S43" si="6">R3*2.58999</f>
        <v>201.50122199999998</v>
      </c>
      <c r="T3" s="2">
        <f t="shared" ref="T3:T43" si="7">R3*640</f>
        <v>49792</v>
      </c>
      <c r="U3" s="2">
        <f t="shared" ref="U3:U43" si="8">R3*27880000</f>
        <v>2169064000</v>
      </c>
      <c r="V3" s="2">
        <v>77657.888900000005</v>
      </c>
      <c r="W3" s="2">
        <f t="shared" ref="W3:W43" si="9">V3*0.0003048</f>
        <v>23.670124536719999</v>
      </c>
      <c r="X3" s="2">
        <f t="shared" ref="X3:X43" si="10">V3*0.000189394</f>
        <v>14.707938210326601</v>
      </c>
      <c r="Y3" s="2">
        <f t="shared" ref="Y3:Y43" si="11">X3/(2*(SQRT(3.1416*O3)))</f>
        <v>2.6541042016705729</v>
      </c>
      <c r="Z3" s="2">
        <f t="shared" ref="Z3:Z43" si="12">L3/N3</f>
        <v>9.163022442807522</v>
      </c>
      <c r="AA3" s="2">
        <f t="shared" ref="AA3:AA43" si="13">W3/AK3</f>
        <v>4.0570213209180563</v>
      </c>
      <c r="AB3" s="2">
        <f t="shared" ref="AB3:AB43" si="14">3*Z3/AC3</f>
        <v>3.9270096183460805</v>
      </c>
      <c r="AC3" s="2">
        <v>7</v>
      </c>
      <c r="AD3" s="2">
        <f t="shared" ref="AD3:AD43" si="15">Z3/AC3</f>
        <v>1.3090032061153603</v>
      </c>
      <c r="AE3" s="2" t="s">
        <v>133</v>
      </c>
      <c r="AF3" s="2">
        <f t="shared" ref="AF3:AF43" si="16">T3/M3</f>
        <v>31.836317135549873</v>
      </c>
      <c r="AG3" s="2">
        <f t="shared" ref="AG3:AG43" si="17">50*Z3*SQRT(3.1416)*(SQRT(N3))^-1</f>
        <v>9.8383413980399861E-2</v>
      </c>
      <c r="AH3" s="2">
        <f t="shared" ref="AH3:AH43" si="18">P3/AJ3</f>
        <v>1.0848299738219804</v>
      </c>
      <c r="AI3" s="2">
        <f t="shared" ref="AI3:AI43" si="19">J3*43559.9</f>
        <v>206038327</v>
      </c>
      <c r="AJ3" s="2">
        <f t="shared" ref="AJ3:AJ43" si="20">J3*1233.48</f>
        <v>5834360.4000000004</v>
      </c>
      <c r="AK3" s="2">
        <f t="shared" ref="AK3:AK43" si="21">AJ3/10^6</f>
        <v>5.8343604000000004</v>
      </c>
      <c r="AL3" s="2" t="s">
        <v>134</v>
      </c>
      <c r="AM3" s="2" t="s">
        <v>133</v>
      </c>
      <c r="AN3" s="2" t="s">
        <v>133</v>
      </c>
      <c r="AO3" s="2" t="s">
        <v>135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136</v>
      </c>
    </row>
    <row r="4" spans="1:99" s="2" customFormat="1" x14ac:dyDescent="0.25">
      <c r="A4" s="2" t="s">
        <v>137</v>
      </c>
      <c r="C4" s="2" t="s">
        <v>138</v>
      </c>
      <c r="D4" s="2">
        <v>1951</v>
      </c>
      <c r="E4" s="2">
        <f t="shared" si="0"/>
        <v>64</v>
      </c>
      <c r="F4" s="2">
        <v>58</v>
      </c>
      <c r="G4" s="2">
        <v>83</v>
      </c>
      <c r="H4" s="2">
        <v>0</v>
      </c>
      <c r="I4" s="2">
        <v>468585</v>
      </c>
      <c r="J4" s="2">
        <v>139674</v>
      </c>
      <c r="K4" s="2">
        <v>468585</v>
      </c>
      <c r="L4" s="2">
        <f t="shared" si="1"/>
        <v>20411515741.5</v>
      </c>
      <c r="M4" s="2">
        <v>12150</v>
      </c>
      <c r="N4" s="2">
        <f t="shared" si="2"/>
        <v>529254000</v>
      </c>
      <c r="O4" s="2">
        <f t="shared" si="3"/>
        <v>18.984375</v>
      </c>
      <c r="P4" s="2">
        <f t="shared" si="4"/>
        <v>49169349</v>
      </c>
      <c r="Q4" s="2">
        <f t="shared" si="5"/>
        <v>49.169349000000004</v>
      </c>
      <c r="R4" s="2">
        <v>3120</v>
      </c>
      <c r="S4" s="2">
        <f t="shared" si="6"/>
        <v>8080.7687999999989</v>
      </c>
      <c r="T4" s="2">
        <f t="shared" si="7"/>
        <v>1996800</v>
      </c>
      <c r="U4" s="2">
        <f t="shared" si="8"/>
        <v>86985600000</v>
      </c>
      <c r="W4" s="2">
        <f t="shared" si="9"/>
        <v>0</v>
      </c>
      <c r="X4" s="2">
        <f t="shared" si="10"/>
        <v>0</v>
      </c>
      <c r="Y4" s="2">
        <f t="shared" si="11"/>
        <v>0</v>
      </c>
      <c r="Z4" s="2">
        <f t="shared" si="12"/>
        <v>38.566578129782677</v>
      </c>
      <c r="AA4" s="2">
        <f t="shared" si="13"/>
        <v>0</v>
      </c>
      <c r="AB4" s="2">
        <f t="shared" si="14"/>
        <v>1.9948230067128971</v>
      </c>
      <c r="AC4" s="2">
        <v>58</v>
      </c>
      <c r="AD4" s="2">
        <f t="shared" si="15"/>
        <v>0.66494100223763231</v>
      </c>
      <c r="AE4" s="2" t="s">
        <v>133</v>
      </c>
      <c r="AF4" s="2">
        <f t="shared" si="16"/>
        <v>164.34567901234567</v>
      </c>
      <c r="AG4" s="2">
        <f t="shared" si="17"/>
        <v>0.14856772776385091</v>
      </c>
      <c r="AH4" s="2">
        <f t="shared" si="18"/>
        <v>0.28539527290824074</v>
      </c>
      <c r="AI4" s="2">
        <f t="shared" si="19"/>
        <v>6084185472.6000004</v>
      </c>
      <c r="AJ4" s="2">
        <f t="shared" si="20"/>
        <v>172285085.52000001</v>
      </c>
      <c r="AK4" s="2">
        <f t="shared" si="21"/>
        <v>172.28508552000002</v>
      </c>
      <c r="AL4" s="2" t="s">
        <v>133</v>
      </c>
      <c r="AM4" s="2" t="s">
        <v>133</v>
      </c>
      <c r="AN4" s="2" t="s">
        <v>133</v>
      </c>
      <c r="AO4" s="2" t="s">
        <v>133</v>
      </c>
      <c r="AP4" s="2" t="s">
        <v>133</v>
      </c>
      <c r="AQ4" s="2" t="s">
        <v>133</v>
      </c>
      <c r="AR4" s="2" t="s">
        <v>133</v>
      </c>
      <c r="AS4" s="2">
        <v>0</v>
      </c>
      <c r="AT4" s="2" t="s">
        <v>133</v>
      </c>
      <c r="AU4" s="2" t="s">
        <v>133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0</v>
      </c>
      <c r="CT4" s="2">
        <v>0</v>
      </c>
      <c r="CU4" s="2" t="s">
        <v>136</v>
      </c>
    </row>
    <row r="5" spans="1:99" s="2" customFormat="1" x14ac:dyDescent="0.25">
      <c r="A5" s="2" t="s">
        <v>139</v>
      </c>
      <c r="C5" s="2" t="s">
        <v>140</v>
      </c>
      <c r="D5" s="2">
        <v>1957</v>
      </c>
      <c r="E5" s="2">
        <f t="shared" si="0"/>
        <v>58</v>
      </c>
      <c r="F5" s="2">
        <v>85.4</v>
      </c>
      <c r="G5" s="2">
        <v>88.5</v>
      </c>
      <c r="H5" s="2">
        <v>495000</v>
      </c>
      <c r="I5" s="2">
        <v>49251</v>
      </c>
      <c r="J5" s="2">
        <v>49251</v>
      </c>
      <c r="K5" s="2">
        <v>49251</v>
      </c>
      <c r="L5" s="2">
        <f t="shared" si="1"/>
        <v>2145368634.9000001</v>
      </c>
      <c r="M5" s="2">
        <v>1747</v>
      </c>
      <c r="N5" s="2">
        <f t="shared" si="2"/>
        <v>76099320</v>
      </c>
      <c r="O5" s="2">
        <f t="shared" si="3"/>
        <v>2.7296875000000003</v>
      </c>
      <c r="P5" s="2">
        <f t="shared" si="4"/>
        <v>7069864.4199999999</v>
      </c>
      <c r="Q5" s="2">
        <f t="shared" si="5"/>
        <v>7.06986442</v>
      </c>
      <c r="R5" s="2">
        <v>1977</v>
      </c>
      <c r="S5" s="2">
        <f t="shared" si="6"/>
        <v>5120.4102299999995</v>
      </c>
      <c r="T5" s="2">
        <f t="shared" si="7"/>
        <v>1265280</v>
      </c>
      <c r="U5" s="2">
        <f t="shared" si="8"/>
        <v>55118760000</v>
      </c>
      <c r="V5" s="2">
        <v>130994.39754000001</v>
      </c>
      <c r="W5" s="2">
        <f t="shared" si="9"/>
        <v>39.927092370192</v>
      </c>
      <c r="X5" s="2">
        <f t="shared" si="10"/>
        <v>24.809552927690763</v>
      </c>
      <c r="Y5" s="2">
        <f t="shared" si="11"/>
        <v>4.2360105492122653</v>
      </c>
      <c r="Z5" s="2">
        <f t="shared" si="12"/>
        <v>28.191692578856159</v>
      </c>
      <c r="AA5" s="2">
        <f t="shared" si="13"/>
        <v>0.65723475250773256</v>
      </c>
      <c r="AB5" s="2">
        <f t="shared" si="14"/>
        <v>0.99034048871860036</v>
      </c>
      <c r="AC5" s="2">
        <v>85.4</v>
      </c>
      <c r="AD5" s="2">
        <f t="shared" si="15"/>
        <v>0.33011349623953345</v>
      </c>
      <c r="AE5" s="2">
        <v>5019.93</v>
      </c>
      <c r="AF5" s="2">
        <f t="shared" si="16"/>
        <v>724.25872925014312</v>
      </c>
      <c r="AG5" s="2">
        <f t="shared" si="17"/>
        <v>0.28640210877553718</v>
      </c>
      <c r="AH5" s="2">
        <f t="shared" si="18"/>
        <v>0.11637613250823305</v>
      </c>
      <c r="AI5" s="2">
        <f t="shared" si="19"/>
        <v>2145368634.9000001</v>
      </c>
      <c r="AJ5" s="2">
        <f t="shared" si="20"/>
        <v>60750123.480000004</v>
      </c>
      <c r="AK5" s="2">
        <f t="shared" si="21"/>
        <v>60.750123480000006</v>
      </c>
      <c r="AL5" s="2" t="s">
        <v>141</v>
      </c>
      <c r="AM5" s="2" t="s">
        <v>142</v>
      </c>
      <c r="AN5" s="2" t="s">
        <v>133</v>
      </c>
      <c r="AO5" s="2" t="s">
        <v>143</v>
      </c>
      <c r="AP5" s="2" t="s">
        <v>144</v>
      </c>
      <c r="AQ5" s="2" t="s">
        <v>145</v>
      </c>
      <c r="AR5" s="2" t="s">
        <v>146</v>
      </c>
      <c r="AS5" s="2">
        <v>4</v>
      </c>
      <c r="AT5" s="2" t="s">
        <v>147</v>
      </c>
      <c r="AU5" s="2" t="s">
        <v>148</v>
      </c>
      <c r="AV5" s="2">
        <v>11</v>
      </c>
      <c r="AW5" s="5">
        <v>59</v>
      </c>
      <c r="AX5" s="5">
        <v>40</v>
      </c>
      <c r="AY5" s="5">
        <v>1</v>
      </c>
      <c r="AZ5" s="5">
        <v>1.1000000000000001</v>
      </c>
      <c r="BA5" s="5">
        <v>0.1</v>
      </c>
      <c r="BB5" s="5">
        <v>0.2</v>
      </c>
      <c r="BC5" s="5">
        <v>0.3</v>
      </c>
      <c r="BD5" s="2">
        <v>0</v>
      </c>
      <c r="BE5" s="5">
        <v>0.2</v>
      </c>
      <c r="BF5" s="5">
        <v>64.5</v>
      </c>
      <c r="BG5" s="5">
        <v>13</v>
      </c>
      <c r="BH5" s="5">
        <v>17.5</v>
      </c>
      <c r="BI5" s="2">
        <v>0</v>
      </c>
      <c r="BJ5" s="2">
        <v>0</v>
      </c>
      <c r="BK5" s="5">
        <v>2.2000000000000002</v>
      </c>
      <c r="BL5" s="5">
        <v>0.6</v>
      </c>
      <c r="BM5" s="2">
        <v>0</v>
      </c>
      <c r="BN5" s="5">
        <v>0.2</v>
      </c>
      <c r="BO5" s="5">
        <v>781962</v>
      </c>
      <c r="BP5" s="5">
        <v>82220</v>
      </c>
      <c r="BQ5" s="5">
        <v>155</v>
      </c>
      <c r="BR5" s="5">
        <v>16</v>
      </c>
      <c r="BS5" s="5">
        <v>0.15</v>
      </c>
      <c r="BT5" s="5">
        <v>0.02</v>
      </c>
      <c r="BU5" s="5">
        <v>995741</v>
      </c>
      <c r="BV5" s="5">
        <v>197</v>
      </c>
      <c r="BW5" s="5">
        <v>0.19</v>
      </c>
      <c r="BX5" s="5">
        <v>3686660</v>
      </c>
      <c r="BY5" s="5">
        <v>123627</v>
      </c>
      <c r="BZ5" s="5">
        <v>730</v>
      </c>
      <c r="CA5" s="5">
        <v>24</v>
      </c>
      <c r="CB5" s="5">
        <v>0.84</v>
      </c>
      <c r="CC5" s="5">
        <v>0.03</v>
      </c>
      <c r="CD5" s="5">
        <v>4</v>
      </c>
      <c r="CE5" s="5">
        <v>10</v>
      </c>
      <c r="CF5" s="5">
        <v>7</v>
      </c>
      <c r="CG5" s="5">
        <v>7</v>
      </c>
      <c r="CH5" s="5">
        <v>48</v>
      </c>
      <c r="CI5" s="5">
        <v>37</v>
      </c>
      <c r="CJ5" s="5">
        <v>68</v>
      </c>
      <c r="CK5" s="2">
        <v>0</v>
      </c>
      <c r="CL5" s="5">
        <v>1</v>
      </c>
      <c r="CM5" s="2">
        <v>0</v>
      </c>
      <c r="CN5" s="2">
        <v>0</v>
      </c>
      <c r="CO5" s="2">
        <v>0</v>
      </c>
      <c r="CP5" s="2">
        <v>0</v>
      </c>
      <c r="CQ5" s="5">
        <v>3</v>
      </c>
      <c r="CR5" s="5">
        <v>14</v>
      </c>
      <c r="CS5" s="5">
        <v>0.75763999999999998</v>
      </c>
      <c r="CT5" s="5">
        <v>0.22675000000000001</v>
      </c>
      <c r="CU5" s="2" t="s">
        <v>136</v>
      </c>
    </row>
    <row r="6" spans="1:99" s="2" customFormat="1" x14ac:dyDescent="0.25">
      <c r="A6" s="2" t="s">
        <v>149</v>
      </c>
      <c r="B6" s="2" t="s">
        <v>150</v>
      </c>
      <c r="C6" s="2" t="s">
        <v>151</v>
      </c>
      <c r="D6" s="2">
        <v>1930</v>
      </c>
      <c r="E6" s="2">
        <f t="shared" si="0"/>
        <v>85</v>
      </c>
      <c r="F6" s="2">
        <v>229.4</v>
      </c>
      <c r="G6" s="2">
        <v>230</v>
      </c>
      <c r="H6" s="2">
        <v>375000</v>
      </c>
      <c r="I6" s="2">
        <v>43500</v>
      </c>
      <c r="J6" s="2">
        <v>41100</v>
      </c>
      <c r="K6" s="2">
        <v>43500</v>
      </c>
      <c r="L6" s="2">
        <f t="shared" si="1"/>
        <v>1894855650</v>
      </c>
      <c r="M6" s="2">
        <v>630</v>
      </c>
      <c r="N6" s="2">
        <f t="shared" si="2"/>
        <v>27442800</v>
      </c>
      <c r="O6" s="2">
        <f t="shared" si="3"/>
        <v>0.984375</v>
      </c>
      <c r="P6" s="2">
        <f t="shared" si="4"/>
        <v>2549521.8000000003</v>
      </c>
      <c r="Q6" s="2">
        <f t="shared" si="5"/>
        <v>2.5495217999999999</v>
      </c>
      <c r="R6" s="2">
        <v>1856</v>
      </c>
      <c r="S6" s="2">
        <f t="shared" si="6"/>
        <v>4807.0214399999995</v>
      </c>
      <c r="T6" s="2">
        <f t="shared" si="7"/>
        <v>1187840</v>
      </c>
      <c r="U6" s="2">
        <f t="shared" si="8"/>
        <v>51745280000</v>
      </c>
      <c r="V6" s="2">
        <v>90992.375625000001</v>
      </c>
      <c r="W6" s="2">
        <f t="shared" si="9"/>
        <v>27.734476090499999</v>
      </c>
      <c r="X6" s="2">
        <f t="shared" si="10"/>
        <v>17.233409989121252</v>
      </c>
      <c r="Y6" s="2">
        <f t="shared" si="11"/>
        <v>4.8998805473674674</v>
      </c>
      <c r="Z6" s="2">
        <f t="shared" si="12"/>
        <v>69.047460536096906</v>
      </c>
      <c r="AA6" s="2">
        <f t="shared" si="13"/>
        <v>0.54707394611861904</v>
      </c>
      <c r="AB6" s="2">
        <f t="shared" si="14"/>
        <v>0.90297463647903542</v>
      </c>
      <c r="AC6" s="2">
        <v>229.4</v>
      </c>
      <c r="AD6" s="2">
        <f t="shared" si="15"/>
        <v>0.30099154549301177</v>
      </c>
      <c r="AE6" s="2">
        <v>4383.96</v>
      </c>
      <c r="AF6" s="2">
        <f t="shared" si="16"/>
        <v>1885.4603174603174</v>
      </c>
      <c r="AG6" s="2">
        <f t="shared" si="17"/>
        <v>1.1680971079955218</v>
      </c>
      <c r="AH6" s="2">
        <f t="shared" si="18"/>
        <v>5.0290365943462083E-2</v>
      </c>
      <c r="AI6" s="2">
        <f t="shared" si="19"/>
        <v>1790311890</v>
      </c>
      <c r="AJ6" s="2">
        <f t="shared" si="20"/>
        <v>50696028</v>
      </c>
      <c r="AK6" s="2">
        <f t="shared" si="21"/>
        <v>50.696027999999998</v>
      </c>
      <c r="AL6" s="2" t="s">
        <v>152</v>
      </c>
      <c r="AM6" s="2" t="s">
        <v>153</v>
      </c>
      <c r="AN6" s="2" t="s">
        <v>133</v>
      </c>
      <c r="AO6" s="2" t="s">
        <v>154</v>
      </c>
      <c r="AP6" s="2" t="s">
        <v>155</v>
      </c>
      <c r="AQ6" s="2" t="s">
        <v>145</v>
      </c>
      <c r="AR6" s="2" t="s">
        <v>156</v>
      </c>
      <c r="AS6" s="2">
        <v>4</v>
      </c>
      <c r="AT6" s="2" t="s">
        <v>157</v>
      </c>
      <c r="AU6" s="2" t="s">
        <v>158</v>
      </c>
      <c r="AV6" s="2">
        <v>11</v>
      </c>
      <c r="AW6" s="5">
        <v>59</v>
      </c>
      <c r="AX6" s="5">
        <v>40</v>
      </c>
      <c r="AY6" s="5">
        <v>1</v>
      </c>
      <c r="AZ6" s="5">
        <v>1.1000000000000001</v>
      </c>
      <c r="BA6" s="5">
        <v>0.1</v>
      </c>
      <c r="BB6" s="5">
        <v>0.2</v>
      </c>
      <c r="BC6" s="5">
        <v>0.3</v>
      </c>
      <c r="BD6" s="2">
        <v>0</v>
      </c>
      <c r="BE6" s="5">
        <v>0.2</v>
      </c>
      <c r="BF6" s="5">
        <v>66.599999999999994</v>
      </c>
      <c r="BG6" s="5">
        <v>11</v>
      </c>
      <c r="BH6" s="5">
        <v>17.3</v>
      </c>
      <c r="BI6" s="2">
        <v>0</v>
      </c>
      <c r="BJ6" s="2">
        <v>0</v>
      </c>
      <c r="BK6" s="5">
        <v>2.2000000000000002</v>
      </c>
      <c r="BL6" s="5">
        <v>0.6</v>
      </c>
      <c r="BM6" s="2">
        <v>0</v>
      </c>
      <c r="BN6" s="5">
        <v>0.2</v>
      </c>
      <c r="BO6" s="5">
        <v>746211</v>
      </c>
      <c r="BP6" s="5">
        <v>78443</v>
      </c>
      <c r="BQ6" s="5">
        <v>157</v>
      </c>
      <c r="BR6" s="5">
        <v>17</v>
      </c>
      <c r="BS6" s="5">
        <v>0.15</v>
      </c>
      <c r="BT6" s="5">
        <v>0.02</v>
      </c>
      <c r="BU6" s="5">
        <v>945537</v>
      </c>
      <c r="BV6" s="5">
        <v>199</v>
      </c>
      <c r="BW6" s="5">
        <v>0.19</v>
      </c>
      <c r="BX6" s="5">
        <v>3493044</v>
      </c>
      <c r="BY6" s="5">
        <v>120887</v>
      </c>
      <c r="BZ6" s="5">
        <v>736</v>
      </c>
      <c r="CA6" s="5">
        <v>25</v>
      </c>
      <c r="CB6" s="5">
        <v>0.91</v>
      </c>
      <c r="CC6" s="5">
        <v>0.03</v>
      </c>
      <c r="CD6" s="5">
        <v>4</v>
      </c>
      <c r="CE6" s="5">
        <v>11</v>
      </c>
      <c r="CF6" s="5">
        <v>7</v>
      </c>
      <c r="CG6" s="5">
        <v>8</v>
      </c>
      <c r="CH6" s="5">
        <v>48</v>
      </c>
      <c r="CI6" s="5">
        <v>37</v>
      </c>
      <c r="CJ6" s="5">
        <v>67</v>
      </c>
      <c r="CK6" s="2">
        <v>0</v>
      </c>
      <c r="CL6" s="5">
        <v>1</v>
      </c>
      <c r="CM6" s="2">
        <v>0</v>
      </c>
      <c r="CN6" s="2">
        <v>0</v>
      </c>
      <c r="CO6" s="2">
        <v>0</v>
      </c>
      <c r="CP6" s="2">
        <v>0</v>
      </c>
      <c r="CQ6" s="5">
        <v>3</v>
      </c>
      <c r="CR6" s="5">
        <v>14</v>
      </c>
      <c r="CS6" s="5">
        <v>0.75222</v>
      </c>
      <c r="CT6" s="5">
        <v>0.22270000000000001</v>
      </c>
      <c r="CU6" s="2" t="s">
        <v>136</v>
      </c>
    </row>
    <row r="7" spans="1:99" s="2" customFormat="1" x14ac:dyDescent="0.25">
      <c r="A7" s="2" t="s">
        <v>159</v>
      </c>
      <c r="B7" s="2" t="s">
        <v>160</v>
      </c>
      <c r="C7" s="2" t="s">
        <v>161</v>
      </c>
      <c r="D7" s="2">
        <v>1936</v>
      </c>
      <c r="E7" s="2">
        <f t="shared" si="0"/>
        <v>79</v>
      </c>
      <c r="F7" s="2">
        <v>238</v>
      </c>
      <c r="G7" s="2">
        <v>265</v>
      </c>
      <c r="H7" s="2">
        <v>210000</v>
      </c>
      <c r="I7" s="2">
        <v>2552000</v>
      </c>
      <c r="J7" s="2">
        <v>630000</v>
      </c>
      <c r="K7" s="2">
        <v>2552000</v>
      </c>
      <c r="L7" s="2">
        <f t="shared" si="1"/>
        <v>111164864800</v>
      </c>
      <c r="M7" s="2">
        <v>14900</v>
      </c>
      <c r="N7" s="2">
        <f t="shared" si="2"/>
        <v>649044000</v>
      </c>
      <c r="O7" s="2">
        <f t="shared" si="3"/>
        <v>23.28125</v>
      </c>
      <c r="P7" s="2">
        <f t="shared" si="4"/>
        <v>60298214</v>
      </c>
      <c r="Q7" s="2">
        <f t="shared" si="5"/>
        <v>60.298214000000002</v>
      </c>
      <c r="R7" s="2">
        <v>2912</v>
      </c>
      <c r="S7" s="2">
        <f t="shared" si="6"/>
        <v>7542.0508799999998</v>
      </c>
      <c r="T7" s="2">
        <f t="shared" si="7"/>
        <v>1863680</v>
      </c>
      <c r="U7" s="2">
        <f t="shared" si="8"/>
        <v>81186560000</v>
      </c>
      <c r="V7" s="2">
        <v>1168356.0752999999</v>
      </c>
      <c r="W7" s="2">
        <f t="shared" si="9"/>
        <v>356.11493175143994</v>
      </c>
      <c r="X7" s="2">
        <f t="shared" si="10"/>
        <v>221.27963052536819</v>
      </c>
      <c r="Y7" s="2">
        <f t="shared" si="11"/>
        <v>12.936978327608518</v>
      </c>
      <c r="Z7" s="2">
        <f t="shared" si="12"/>
        <v>171.27477459155313</v>
      </c>
      <c r="AA7" s="2">
        <f t="shared" si="13"/>
        <v>0.4582658790015704</v>
      </c>
      <c r="AB7" s="2">
        <f t="shared" si="14"/>
        <v>2.1589257301456279</v>
      </c>
      <c r="AC7" s="2">
        <v>238</v>
      </c>
      <c r="AD7" s="2">
        <f t="shared" si="15"/>
        <v>0.7196419100485425</v>
      </c>
      <c r="AE7" s="2">
        <v>1317.05</v>
      </c>
      <c r="AF7" s="2">
        <f t="shared" si="16"/>
        <v>125.07919463087248</v>
      </c>
      <c r="AG7" s="2">
        <f t="shared" si="17"/>
        <v>0.59580176214558767</v>
      </c>
      <c r="AH7" s="2">
        <f t="shared" si="18"/>
        <v>7.7594651549802829E-2</v>
      </c>
      <c r="AI7" s="2">
        <f t="shared" si="19"/>
        <v>27442737000</v>
      </c>
      <c r="AJ7" s="2">
        <f t="shared" si="20"/>
        <v>777092400</v>
      </c>
      <c r="AK7" s="2">
        <f t="shared" si="21"/>
        <v>777.0924</v>
      </c>
      <c r="AL7" s="2" t="s">
        <v>162</v>
      </c>
      <c r="AM7" s="2" t="s">
        <v>163</v>
      </c>
      <c r="AN7" s="2" t="s">
        <v>133</v>
      </c>
      <c r="AO7" s="2" t="s">
        <v>164</v>
      </c>
      <c r="AP7" s="2" t="s">
        <v>165</v>
      </c>
      <c r="AQ7" s="2" t="s">
        <v>166</v>
      </c>
      <c r="AR7" s="2" t="s">
        <v>167</v>
      </c>
      <c r="AS7" s="2">
        <v>3</v>
      </c>
      <c r="AT7" s="2" t="s">
        <v>168</v>
      </c>
      <c r="AU7" s="2" t="s">
        <v>169</v>
      </c>
      <c r="AV7" s="2">
        <v>11</v>
      </c>
      <c r="AW7" s="5">
        <v>82</v>
      </c>
      <c r="AX7" s="5">
        <v>17</v>
      </c>
      <c r="AY7" s="5">
        <v>1</v>
      </c>
      <c r="AZ7" s="5">
        <v>0.3</v>
      </c>
      <c r="BA7" s="5">
        <v>0.1</v>
      </c>
      <c r="BB7" s="2">
        <v>0</v>
      </c>
      <c r="BC7" s="5">
        <v>0.7</v>
      </c>
      <c r="BD7" s="2">
        <v>0</v>
      </c>
      <c r="BE7" s="5">
        <v>0.3</v>
      </c>
      <c r="BF7" s="5">
        <v>62.4</v>
      </c>
      <c r="BG7" s="5">
        <v>8.4</v>
      </c>
      <c r="BH7" s="5">
        <v>8.9</v>
      </c>
      <c r="BI7" s="2">
        <v>0</v>
      </c>
      <c r="BJ7" s="2">
        <v>0</v>
      </c>
      <c r="BK7" s="5">
        <v>16.5</v>
      </c>
      <c r="BL7" s="5">
        <v>1.2</v>
      </c>
      <c r="BM7" s="2">
        <v>0</v>
      </c>
      <c r="BN7" s="5">
        <v>1.1000000000000001</v>
      </c>
      <c r="BO7" s="5">
        <v>121163</v>
      </c>
      <c r="BP7" s="5">
        <v>17255</v>
      </c>
      <c r="BQ7" s="5">
        <v>62</v>
      </c>
      <c r="BR7" s="5">
        <v>9</v>
      </c>
      <c r="BS7" s="5">
        <v>0.11</v>
      </c>
      <c r="BT7" s="5">
        <v>0.02</v>
      </c>
      <c r="BU7" s="5">
        <v>176706</v>
      </c>
      <c r="BV7" s="5">
        <v>90</v>
      </c>
      <c r="BW7" s="5">
        <v>0.16</v>
      </c>
      <c r="BX7" s="5">
        <v>1433089</v>
      </c>
      <c r="BY7" s="5">
        <v>129645</v>
      </c>
      <c r="BZ7" s="5">
        <v>729</v>
      </c>
      <c r="CA7" s="5">
        <v>66</v>
      </c>
      <c r="CB7" s="5">
        <v>1.24</v>
      </c>
      <c r="CC7" s="5">
        <v>0.12</v>
      </c>
      <c r="CD7" s="5">
        <v>7</v>
      </c>
      <c r="CE7" s="5">
        <v>9</v>
      </c>
      <c r="CF7" s="5">
        <v>22</v>
      </c>
      <c r="CG7" s="5">
        <v>25</v>
      </c>
      <c r="CH7" s="5">
        <v>33</v>
      </c>
      <c r="CI7" s="5">
        <v>19</v>
      </c>
      <c r="CJ7" s="5">
        <v>21</v>
      </c>
      <c r="CK7" s="5">
        <v>1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5">
        <v>18</v>
      </c>
      <c r="CR7" s="5">
        <v>44</v>
      </c>
      <c r="CS7" s="5">
        <v>0.65637000000000001</v>
      </c>
      <c r="CT7" s="5">
        <v>0.12792000000000001</v>
      </c>
      <c r="CU7" s="2" t="s">
        <v>136</v>
      </c>
    </row>
    <row r="8" spans="1:99" s="2" customFormat="1" x14ac:dyDescent="0.25">
      <c r="A8" s="2" t="s">
        <v>170</v>
      </c>
      <c r="B8" s="2" t="s">
        <v>171</v>
      </c>
      <c r="C8" s="2" t="s">
        <v>172</v>
      </c>
      <c r="D8" s="2">
        <v>1948</v>
      </c>
      <c r="E8" s="2">
        <f t="shared" si="0"/>
        <v>67</v>
      </c>
      <c r="F8" s="2">
        <v>308</v>
      </c>
      <c r="G8" s="2">
        <v>334</v>
      </c>
      <c r="H8" s="2">
        <v>73500</v>
      </c>
      <c r="I8" s="2">
        <v>677000</v>
      </c>
      <c r="J8" s="2">
        <v>568700</v>
      </c>
      <c r="K8" s="2">
        <v>677000</v>
      </c>
      <c r="L8" s="2">
        <f t="shared" si="1"/>
        <v>29490052300</v>
      </c>
      <c r="M8" s="2">
        <v>6430</v>
      </c>
      <c r="N8" s="2">
        <f t="shared" si="2"/>
        <v>280090800</v>
      </c>
      <c r="O8" s="2">
        <f t="shared" si="3"/>
        <v>10.046875</v>
      </c>
      <c r="P8" s="2">
        <f t="shared" si="4"/>
        <v>26021309.800000001</v>
      </c>
      <c r="Q8" s="2">
        <f t="shared" si="5"/>
        <v>26.021309800000001</v>
      </c>
      <c r="R8" s="2">
        <v>468</v>
      </c>
      <c r="S8" s="2">
        <f t="shared" si="6"/>
        <v>1212.1153199999999</v>
      </c>
      <c r="T8" s="2">
        <f t="shared" si="7"/>
        <v>299520</v>
      </c>
      <c r="U8" s="2">
        <f t="shared" si="8"/>
        <v>13047840000</v>
      </c>
      <c r="V8" s="2">
        <v>550484.26457</v>
      </c>
      <c r="W8" s="2">
        <f t="shared" si="9"/>
        <v>167.78760384093599</v>
      </c>
      <c r="X8" s="2">
        <f t="shared" si="10"/>
        <v>104.25841680397059</v>
      </c>
      <c r="Y8" s="2">
        <f t="shared" si="11"/>
        <v>9.2787652316303095</v>
      </c>
      <c r="Z8" s="2">
        <f t="shared" si="12"/>
        <v>105.28747213403653</v>
      </c>
      <c r="AA8" s="2">
        <f t="shared" si="13"/>
        <v>0.23919083318474177</v>
      </c>
      <c r="AB8" s="2">
        <f t="shared" si="14"/>
        <v>1.0255273259808753</v>
      </c>
      <c r="AC8" s="2">
        <v>308</v>
      </c>
      <c r="AD8" s="2">
        <f t="shared" si="15"/>
        <v>0.34184244199362512</v>
      </c>
      <c r="AE8" s="2">
        <v>691.87</v>
      </c>
      <c r="AF8" s="2">
        <f t="shared" si="16"/>
        <v>46.581648522550545</v>
      </c>
      <c r="AG8" s="2">
        <f t="shared" si="17"/>
        <v>0.5575357564389668</v>
      </c>
      <c r="AH8" s="2">
        <f t="shared" si="18"/>
        <v>3.7094866540443271E-2</v>
      </c>
      <c r="AI8" s="2">
        <f t="shared" si="19"/>
        <v>24772515130</v>
      </c>
      <c r="AJ8" s="2">
        <f t="shared" si="20"/>
        <v>701480076</v>
      </c>
      <c r="AK8" s="2">
        <f t="shared" si="21"/>
        <v>701.48007600000005</v>
      </c>
      <c r="AL8" s="2" t="s">
        <v>173</v>
      </c>
      <c r="AM8" s="2" t="s">
        <v>133</v>
      </c>
      <c r="AN8" s="2" t="s">
        <v>171</v>
      </c>
      <c r="AO8" s="2" t="s">
        <v>174</v>
      </c>
      <c r="AP8" s="2" t="s">
        <v>175</v>
      </c>
      <c r="AQ8" s="2" t="s">
        <v>176</v>
      </c>
      <c r="AR8" s="2" t="s">
        <v>177</v>
      </c>
      <c r="AS8" s="2">
        <v>3</v>
      </c>
      <c r="AT8" s="2" t="s">
        <v>178</v>
      </c>
      <c r="AU8" s="2" t="s">
        <v>179</v>
      </c>
      <c r="AV8" s="2">
        <v>11</v>
      </c>
      <c r="AW8" s="5">
        <v>62</v>
      </c>
      <c r="AX8" s="5">
        <v>36</v>
      </c>
      <c r="AY8" s="5">
        <v>2</v>
      </c>
      <c r="AZ8" s="5">
        <v>1.9</v>
      </c>
      <c r="BA8" s="5">
        <v>0.1</v>
      </c>
      <c r="BB8" s="5">
        <v>0.2</v>
      </c>
      <c r="BC8" s="5">
        <v>0.9</v>
      </c>
      <c r="BD8" s="2">
        <v>0</v>
      </c>
      <c r="BE8" s="5">
        <v>0.5</v>
      </c>
      <c r="BF8" s="5">
        <v>49.6</v>
      </c>
      <c r="BG8" s="5">
        <v>14.4</v>
      </c>
      <c r="BH8" s="5">
        <v>21.6</v>
      </c>
      <c r="BI8" s="2">
        <v>0</v>
      </c>
      <c r="BJ8" s="2">
        <v>0</v>
      </c>
      <c r="BK8" s="5">
        <v>7.9</v>
      </c>
      <c r="BL8" s="5">
        <v>2.4</v>
      </c>
      <c r="BM8" s="2">
        <v>0</v>
      </c>
      <c r="BN8" s="5">
        <v>0.4</v>
      </c>
      <c r="BO8" s="5">
        <v>106015</v>
      </c>
      <c r="BP8" s="5">
        <v>14074</v>
      </c>
      <c r="BQ8" s="5">
        <v>83</v>
      </c>
      <c r="BR8" s="5">
        <v>11</v>
      </c>
      <c r="BS8" s="5">
        <v>0.13</v>
      </c>
      <c r="BT8" s="5">
        <v>0.02</v>
      </c>
      <c r="BU8" s="5">
        <v>152786</v>
      </c>
      <c r="BV8" s="5">
        <v>119</v>
      </c>
      <c r="BW8" s="5">
        <v>0.19</v>
      </c>
      <c r="BX8" s="5">
        <v>563813</v>
      </c>
      <c r="BY8" s="5">
        <v>24037</v>
      </c>
      <c r="BZ8" s="5">
        <v>440</v>
      </c>
      <c r="CA8" s="5">
        <v>19</v>
      </c>
      <c r="CB8" s="5">
        <v>0.92</v>
      </c>
      <c r="CC8" s="5">
        <v>0.04</v>
      </c>
      <c r="CD8" s="5">
        <v>11</v>
      </c>
      <c r="CE8" s="5">
        <v>17</v>
      </c>
      <c r="CF8" s="5">
        <v>19</v>
      </c>
      <c r="CG8" s="5">
        <v>22</v>
      </c>
      <c r="CH8" s="5">
        <v>37</v>
      </c>
      <c r="CI8" s="5">
        <v>25</v>
      </c>
      <c r="CJ8" s="5">
        <v>34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5">
        <v>8</v>
      </c>
      <c r="CR8" s="5">
        <v>27</v>
      </c>
      <c r="CS8" s="5">
        <v>0.59863</v>
      </c>
      <c r="CT8" s="5">
        <v>8.9590000000000003E-2</v>
      </c>
      <c r="CU8" s="2" t="s">
        <v>136</v>
      </c>
    </row>
    <row r="9" spans="1:99" s="2" customFormat="1" x14ac:dyDescent="0.25">
      <c r="A9" s="2" t="s">
        <v>180</v>
      </c>
      <c r="B9" s="2" t="s">
        <v>181</v>
      </c>
      <c r="C9" s="2" t="s">
        <v>182</v>
      </c>
      <c r="D9" s="2">
        <v>1954</v>
      </c>
      <c r="E9" s="2">
        <f t="shared" si="0"/>
        <v>61</v>
      </c>
      <c r="F9" s="2">
        <v>31</v>
      </c>
      <c r="G9" s="2">
        <v>75</v>
      </c>
      <c r="H9" s="2">
        <v>93000</v>
      </c>
      <c r="I9" s="2">
        <v>104000</v>
      </c>
      <c r="J9" s="2">
        <v>84200</v>
      </c>
      <c r="K9" s="2">
        <v>104000</v>
      </c>
      <c r="L9" s="2">
        <f t="shared" si="1"/>
        <v>4530229600</v>
      </c>
      <c r="M9" s="2">
        <v>7450</v>
      </c>
      <c r="N9" s="2">
        <f t="shared" si="2"/>
        <v>324522000</v>
      </c>
      <c r="O9" s="2">
        <f t="shared" si="3"/>
        <v>11.640625</v>
      </c>
      <c r="P9" s="2">
        <f t="shared" si="4"/>
        <v>30149107</v>
      </c>
      <c r="Q9" s="2">
        <f t="shared" si="5"/>
        <v>30.149107000000001</v>
      </c>
      <c r="R9" s="2">
        <v>14160</v>
      </c>
      <c r="S9" s="2">
        <f t="shared" si="6"/>
        <v>36674.258399999999</v>
      </c>
      <c r="T9" s="2">
        <f t="shared" si="7"/>
        <v>9062400</v>
      </c>
      <c r="U9" s="2">
        <f t="shared" si="8"/>
        <v>394780800000</v>
      </c>
      <c r="W9" s="2">
        <f t="shared" si="9"/>
        <v>0</v>
      </c>
      <c r="X9" s="2">
        <f t="shared" si="10"/>
        <v>0</v>
      </c>
      <c r="Y9" s="2">
        <f t="shared" si="11"/>
        <v>0</v>
      </c>
      <c r="Z9" s="2">
        <f t="shared" si="12"/>
        <v>13.959699496490222</v>
      </c>
      <c r="AA9" s="2">
        <f t="shared" si="13"/>
        <v>0</v>
      </c>
      <c r="AB9" s="2">
        <f t="shared" si="14"/>
        <v>1.3509386609506666</v>
      </c>
      <c r="AC9" s="2">
        <v>31</v>
      </c>
      <c r="AD9" s="2">
        <f t="shared" si="15"/>
        <v>0.45031288698355554</v>
      </c>
      <c r="AE9" s="2" t="s">
        <v>133</v>
      </c>
      <c r="AF9" s="2">
        <f t="shared" si="16"/>
        <v>1216.4295302013422</v>
      </c>
      <c r="AG9" s="2">
        <f t="shared" si="17"/>
        <v>6.8675123026062865E-2</v>
      </c>
      <c r="AH9" s="2">
        <f t="shared" si="18"/>
        <v>0.29028877955092508</v>
      </c>
      <c r="AI9" s="2">
        <f t="shared" si="19"/>
        <v>3667743580</v>
      </c>
      <c r="AJ9" s="2">
        <f t="shared" si="20"/>
        <v>103859016</v>
      </c>
      <c r="AK9" s="2">
        <f t="shared" si="21"/>
        <v>103.859016</v>
      </c>
      <c r="AL9" s="2" t="s">
        <v>133</v>
      </c>
      <c r="AM9" s="2" t="s">
        <v>133</v>
      </c>
      <c r="AN9" s="2" t="s">
        <v>133</v>
      </c>
      <c r="AO9" s="2" t="s">
        <v>133</v>
      </c>
      <c r="AP9" s="2" t="s">
        <v>133</v>
      </c>
      <c r="AQ9" s="2" t="s">
        <v>133</v>
      </c>
      <c r="AR9" s="2" t="s">
        <v>133</v>
      </c>
      <c r="AS9" s="2">
        <v>0</v>
      </c>
      <c r="AT9" s="2" t="s">
        <v>133</v>
      </c>
      <c r="AU9" s="2" t="s">
        <v>133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136</v>
      </c>
    </row>
    <row r="10" spans="1:99" s="2" customFormat="1" x14ac:dyDescent="0.25">
      <c r="A10" s="2" t="s">
        <v>183</v>
      </c>
      <c r="B10" s="2" t="s">
        <v>184</v>
      </c>
      <c r="C10" s="2" t="s">
        <v>185</v>
      </c>
      <c r="D10" s="2">
        <v>1943</v>
      </c>
      <c r="E10" s="2">
        <f t="shared" si="0"/>
        <v>72</v>
      </c>
      <c r="F10" s="2">
        <v>157</v>
      </c>
      <c r="G10" s="2">
        <v>200</v>
      </c>
      <c r="H10" s="2">
        <v>175000</v>
      </c>
      <c r="I10" s="2">
        <v>1706000</v>
      </c>
      <c r="J10" s="2">
        <v>857000</v>
      </c>
      <c r="K10" s="2">
        <v>1706000</v>
      </c>
      <c r="L10" s="2">
        <f t="shared" si="1"/>
        <v>74313189400</v>
      </c>
      <c r="M10" s="2">
        <v>27700</v>
      </c>
      <c r="N10" s="2">
        <f t="shared" si="2"/>
        <v>1206612000</v>
      </c>
      <c r="O10" s="2">
        <f t="shared" si="3"/>
        <v>43.28125</v>
      </c>
      <c r="P10" s="2">
        <f t="shared" si="4"/>
        <v>112098022</v>
      </c>
      <c r="Q10" s="2">
        <f t="shared" si="5"/>
        <v>112.098022</v>
      </c>
      <c r="R10" s="2">
        <v>935</v>
      </c>
      <c r="S10" s="2">
        <f t="shared" si="6"/>
        <v>2421.6406499999998</v>
      </c>
      <c r="T10" s="2">
        <f t="shared" si="7"/>
        <v>598400</v>
      </c>
      <c r="U10" s="2">
        <f t="shared" si="8"/>
        <v>26067800000</v>
      </c>
      <c r="W10" s="2">
        <f t="shared" si="9"/>
        <v>0</v>
      </c>
      <c r="X10" s="2">
        <f t="shared" si="10"/>
        <v>0</v>
      </c>
      <c r="Y10" s="2">
        <f t="shared" si="11"/>
        <v>0</v>
      </c>
      <c r="Z10" s="2">
        <f t="shared" si="12"/>
        <v>61.588306265808725</v>
      </c>
      <c r="AA10" s="2">
        <f t="shared" si="13"/>
        <v>0</v>
      </c>
      <c r="AB10" s="2">
        <f t="shared" si="14"/>
        <v>1.1768466165441156</v>
      </c>
      <c r="AC10" s="2">
        <v>157</v>
      </c>
      <c r="AD10" s="2">
        <f t="shared" si="15"/>
        <v>0.39228220551470527</v>
      </c>
      <c r="AE10" s="2" t="s">
        <v>133</v>
      </c>
      <c r="AF10" s="2">
        <f t="shared" si="16"/>
        <v>21.602888086642601</v>
      </c>
      <c r="AG10" s="2">
        <f t="shared" si="17"/>
        <v>0.15713028172012122</v>
      </c>
      <c r="AH10" s="2">
        <f t="shared" si="18"/>
        <v>0.10604373491073192</v>
      </c>
      <c r="AI10" s="2">
        <f t="shared" si="19"/>
        <v>37330834300</v>
      </c>
      <c r="AJ10" s="2">
        <f t="shared" si="20"/>
        <v>1057092360</v>
      </c>
      <c r="AK10" s="2">
        <f t="shared" si="21"/>
        <v>1057.0923600000001</v>
      </c>
      <c r="AL10" s="2" t="s">
        <v>133</v>
      </c>
      <c r="AM10" s="2" t="s">
        <v>133</v>
      </c>
      <c r="AN10" s="2" t="s">
        <v>133</v>
      </c>
      <c r="AO10" s="2" t="s">
        <v>133</v>
      </c>
      <c r="AP10" s="2" t="s">
        <v>133</v>
      </c>
      <c r="AQ10" s="2" t="s">
        <v>133</v>
      </c>
      <c r="AR10" s="2" t="s">
        <v>133</v>
      </c>
      <c r="AS10" s="2">
        <v>0</v>
      </c>
      <c r="AT10" s="2" t="s">
        <v>133</v>
      </c>
      <c r="AU10" s="2" t="s">
        <v>133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136</v>
      </c>
    </row>
    <row r="11" spans="1:99" s="2" customFormat="1" x14ac:dyDescent="0.25">
      <c r="A11" s="2" t="s">
        <v>186</v>
      </c>
      <c r="B11" s="2" t="s">
        <v>187</v>
      </c>
      <c r="C11" s="2" t="s">
        <v>188</v>
      </c>
      <c r="D11" s="2">
        <v>1976</v>
      </c>
      <c r="E11" s="2">
        <f t="shared" si="0"/>
        <v>39</v>
      </c>
      <c r="F11" s="2">
        <v>93</v>
      </c>
      <c r="G11" s="2">
        <v>110</v>
      </c>
      <c r="H11" s="2">
        <v>69000</v>
      </c>
      <c r="I11" s="2">
        <v>126100</v>
      </c>
      <c r="J11" s="2">
        <v>65600</v>
      </c>
      <c r="K11" s="2">
        <v>126100</v>
      </c>
      <c r="L11" s="2">
        <f t="shared" si="1"/>
        <v>5492903390</v>
      </c>
      <c r="M11" s="2">
        <v>2490</v>
      </c>
      <c r="N11" s="2">
        <f t="shared" si="2"/>
        <v>108464400</v>
      </c>
      <c r="O11" s="2">
        <f t="shared" si="3"/>
        <v>3.890625</v>
      </c>
      <c r="P11" s="2">
        <f t="shared" si="4"/>
        <v>10076681.4</v>
      </c>
      <c r="Q11" s="2">
        <f t="shared" si="5"/>
        <v>10.0766814</v>
      </c>
      <c r="R11" s="2">
        <v>195</v>
      </c>
      <c r="S11" s="2">
        <f t="shared" si="6"/>
        <v>505.04804999999993</v>
      </c>
      <c r="T11" s="2">
        <f t="shared" si="7"/>
        <v>124800</v>
      </c>
      <c r="U11" s="2">
        <f t="shared" si="8"/>
        <v>5436600000</v>
      </c>
      <c r="V11" s="2">
        <v>360261.69021999999</v>
      </c>
      <c r="W11" s="2">
        <f t="shared" si="9"/>
        <v>109.807763179056</v>
      </c>
      <c r="X11" s="2">
        <f t="shared" si="10"/>
        <v>68.231402557526678</v>
      </c>
      <c r="Y11" s="2">
        <f t="shared" si="11"/>
        <v>9.7581878070697297</v>
      </c>
      <c r="Z11" s="2">
        <f t="shared" si="12"/>
        <v>50.642454021780416</v>
      </c>
      <c r="AA11" s="2">
        <f t="shared" si="13"/>
        <v>1.3570538873342288</v>
      </c>
      <c r="AB11" s="2">
        <f t="shared" si="14"/>
        <v>1.6336275490896908</v>
      </c>
      <c r="AC11" s="2">
        <v>93</v>
      </c>
      <c r="AD11" s="2">
        <f t="shared" si="15"/>
        <v>0.54454251636323026</v>
      </c>
      <c r="AE11" s="2">
        <v>449.01799999999997</v>
      </c>
      <c r="AF11" s="2">
        <f t="shared" si="16"/>
        <v>50.120481927710841</v>
      </c>
      <c r="AG11" s="2">
        <f t="shared" si="17"/>
        <v>0.43093977626881375</v>
      </c>
      <c r="AH11" s="2">
        <f t="shared" si="18"/>
        <v>0.12453217577158261</v>
      </c>
      <c r="AI11" s="2">
        <f t="shared" si="19"/>
        <v>2857529440</v>
      </c>
      <c r="AJ11" s="2">
        <f t="shared" si="20"/>
        <v>80916288</v>
      </c>
      <c r="AK11" s="2">
        <f t="shared" si="21"/>
        <v>80.916287999999994</v>
      </c>
      <c r="AL11" s="2" t="s">
        <v>189</v>
      </c>
      <c r="AM11" s="2" t="s">
        <v>133</v>
      </c>
      <c r="AN11" s="2" t="s">
        <v>187</v>
      </c>
      <c r="AO11" s="2" t="s">
        <v>190</v>
      </c>
      <c r="AP11" s="2" t="s">
        <v>191</v>
      </c>
      <c r="AQ11" s="2" t="s">
        <v>192</v>
      </c>
      <c r="AR11" s="2" t="s">
        <v>193</v>
      </c>
      <c r="AS11" s="2">
        <v>1</v>
      </c>
      <c r="AT11" s="2" t="s">
        <v>194</v>
      </c>
      <c r="AU11" s="2" t="s">
        <v>195</v>
      </c>
      <c r="AV11" s="2">
        <v>9</v>
      </c>
      <c r="AW11" s="5">
        <v>40</v>
      </c>
      <c r="AX11" s="5">
        <v>59</v>
      </c>
      <c r="AY11" s="5">
        <v>2</v>
      </c>
      <c r="AZ11" s="5">
        <v>2.2000000000000002</v>
      </c>
      <c r="BA11" s="5">
        <v>3.5</v>
      </c>
      <c r="BB11" s="5">
        <v>0.9</v>
      </c>
      <c r="BC11" s="5">
        <v>1.2</v>
      </c>
      <c r="BD11" s="5">
        <v>0.3</v>
      </c>
      <c r="BE11" s="5">
        <v>1.3</v>
      </c>
      <c r="BF11" s="5">
        <v>51</v>
      </c>
      <c r="BG11" s="5">
        <v>2.1</v>
      </c>
      <c r="BH11" s="5">
        <v>4.5</v>
      </c>
      <c r="BI11" s="2">
        <v>0</v>
      </c>
      <c r="BJ11" s="2">
        <v>0</v>
      </c>
      <c r="BK11" s="5">
        <v>20.9</v>
      </c>
      <c r="BL11" s="5">
        <v>12</v>
      </c>
      <c r="BM11" s="2">
        <v>0</v>
      </c>
      <c r="BN11" s="5">
        <v>0.3</v>
      </c>
      <c r="BO11" s="5">
        <v>72037</v>
      </c>
      <c r="BP11" s="5">
        <v>20920</v>
      </c>
      <c r="BQ11" s="5">
        <v>123</v>
      </c>
      <c r="BR11" s="5">
        <v>36</v>
      </c>
      <c r="BS11" s="5">
        <v>0.19</v>
      </c>
      <c r="BT11" s="5">
        <v>0.05</v>
      </c>
      <c r="BU11" s="5">
        <v>102734</v>
      </c>
      <c r="BV11" s="5">
        <v>176</v>
      </c>
      <c r="BW11" s="5">
        <v>0.27</v>
      </c>
      <c r="BX11" s="5">
        <v>537340</v>
      </c>
      <c r="BY11" s="5">
        <v>28691</v>
      </c>
      <c r="BZ11" s="5">
        <v>920</v>
      </c>
      <c r="CA11" s="5">
        <v>49</v>
      </c>
      <c r="CB11" s="5">
        <v>1.34</v>
      </c>
      <c r="CC11" s="5">
        <v>0.08</v>
      </c>
      <c r="CD11" s="5">
        <v>10</v>
      </c>
      <c r="CE11" s="5">
        <v>12</v>
      </c>
      <c r="CF11" s="5">
        <v>47</v>
      </c>
      <c r="CG11" s="5">
        <v>22</v>
      </c>
      <c r="CH11" s="5">
        <v>20</v>
      </c>
      <c r="CI11" s="5">
        <v>9</v>
      </c>
      <c r="CJ11" s="5">
        <v>15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5">
        <v>14</v>
      </c>
      <c r="CR11" s="5">
        <v>50</v>
      </c>
      <c r="CS11" s="5">
        <v>0.69601000000000002</v>
      </c>
      <c r="CT11" s="5">
        <v>0.29141</v>
      </c>
      <c r="CU11" s="2" t="s">
        <v>136</v>
      </c>
    </row>
    <row r="12" spans="1:99" s="2" customFormat="1" x14ac:dyDescent="0.25">
      <c r="A12" s="2" t="s">
        <v>196</v>
      </c>
      <c r="C12" s="2" t="s">
        <v>197</v>
      </c>
      <c r="D12" s="2">
        <v>1938</v>
      </c>
      <c r="E12" s="2">
        <f t="shared" si="0"/>
        <v>77</v>
      </c>
      <c r="F12" s="2">
        <v>28</v>
      </c>
      <c r="G12" s="2">
        <v>32</v>
      </c>
      <c r="H12" s="2">
        <v>0</v>
      </c>
      <c r="I12" s="2">
        <v>4397</v>
      </c>
      <c r="J12" s="2">
        <v>3069</v>
      </c>
      <c r="K12" s="2">
        <v>4397</v>
      </c>
      <c r="L12" s="2">
        <f t="shared" si="1"/>
        <v>191532880.30000001</v>
      </c>
      <c r="M12" s="2">
        <v>274</v>
      </c>
      <c r="N12" s="2">
        <f t="shared" si="2"/>
        <v>11935440</v>
      </c>
      <c r="O12" s="2">
        <f t="shared" si="3"/>
        <v>0.42812500000000003</v>
      </c>
      <c r="P12" s="2">
        <f t="shared" si="4"/>
        <v>1108839.6400000001</v>
      </c>
      <c r="Q12" s="2">
        <f t="shared" si="5"/>
        <v>1.10883964</v>
      </c>
      <c r="R12" s="2">
        <v>5.19</v>
      </c>
      <c r="S12" s="2">
        <f t="shared" si="6"/>
        <v>13.442048099999999</v>
      </c>
      <c r="T12" s="2">
        <f t="shared" si="7"/>
        <v>3321.6000000000004</v>
      </c>
      <c r="U12" s="2">
        <f t="shared" si="8"/>
        <v>144697200</v>
      </c>
      <c r="V12" s="2">
        <v>49941.864847999997</v>
      </c>
      <c r="W12" s="2">
        <f t="shared" si="9"/>
        <v>15.222280405670398</v>
      </c>
      <c r="X12" s="2">
        <f t="shared" si="10"/>
        <v>9.4586895510221112</v>
      </c>
      <c r="Y12" s="2">
        <f t="shared" si="11"/>
        <v>4.077934419502049</v>
      </c>
      <c r="Z12" s="2">
        <f t="shared" si="12"/>
        <v>16.047408415609311</v>
      </c>
      <c r="AA12" s="2">
        <f t="shared" si="13"/>
        <v>4.0211541052507309</v>
      </c>
      <c r="AB12" s="2">
        <f t="shared" si="14"/>
        <v>1.719365187386712</v>
      </c>
      <c r="AC12" s="2">
        <v>28</v>
      </c>
      <c r="AD12" s="2">
        <f t="shared" si="15"/>
        <v>0.57312172912890402</v>
      </c>
      <c r="AE12" s="2">
        <v>45.9161</v>
      </c>
      <c r="AF12" s="2">
        <f t="shared" si="16"/>
        <v>12.122627737226278</v>
      </c>
      <c r="AG12" s="2">
        <f t="shared" si="17"/>
        <v>0.41165286023448544</v>
      </c>
      <c r="AH12" s="2">
        <f t="shared" si="18"/>
        <v>0.29291373904725904</v>
      </c>
      <c r="AI12" s="2">
        <f t="shared" si="19"/>
        <v>133685333.10000001</v>
      </c>
      <c r="AJ12" s="2">
        <f t="shared" si="20"/>
        <v>3785550.12</v>
      </c>
      <c r="AK12" s="2">
        <f t="shared" si="21"/>
        <v>3.7855501199999999</v>
      </c>
      <c r="AL12" s="2" t="s">
        <v>198</v>
      </c>
      <c r="AM12" s="2" t="s">
        <v>133</v>
      </c>
      <c r="AN12" s="2" t="s">
        <v>199</v>
      </c>
      <c r="AO12" s="2" t="s">
        <v>200</v>
      </c>
      <c r="AP12" s="2" t="s">
        <v>201</v>
      </c>
      <c r="AQ12" s="2" t="s">
        <v>202</v>
      </c>
      <c r="AR12" s="2" t="s">
        <v>203</v>
      </c>
      <c r="AS12" s="2">
        <v>1</v>
      </c>
      <c r="AT12" s="2" t="s">
        <v>204</v>
      </c>
      <c r="AU12" s="2" t="s">
        <v>205</v>
      </c>
      <c r="AV12" s="2">
        <v>11</v>
      </c>
      <c r="AW12" s="5">
        <v>84</v>
      </c>
      <c r="AX12" s="5">
        <v>16</v>
      </c>
      <c r="AY12" s="2">
        <v>0</v>
      </c>
      <c r="AZ12" s="5">
        <v>2.7</v>
      </c>
      <c r="BA12" s="2">
        <v>0</v>
      </c>
      <c r="BB12" s="5">
        <v>0.3</v>
      </c>
      <c r="BC12" s="5">
        <v>0.5</v>
      </c>
      <c r="BD12" s="2">
        <v>0</v>
      </c>
      <c r="BE12" s="5">
        <v>0.1</v>
      </c>
      <c r="BF12" s="5">
        <v>63.1</v>
      </c>
      <c r="BG12" s="5">
        <v>12.7</v>
      </c>
      <c r="BH12" s="5">
        <v>9.9</v>
      </c>
      <c r="BI12" s="2">
        <v>0</v>
      </c>
      <c r="BJ12" s="2">
        <v>0</v>
      </c>
      <c r="BK12" s="5">
        <v>9.6999999999999993</v>
      </c>
      <c r="BL12" s="5">
        <v>0.9</v>
      </c>
      <c r="BM12" s="2">
        <v>0</v>
      </c>
      <c r="BN12" s="2">
        <v>0</v>
      </c>
      <c r="BO12" s="5">
        <v>5558</v>
      </c>
      <c r="BP12" s="5">
        <v>490</v>
      </c>
      <c r="BQ12" s="5">
        <v>154</v>
      </c>
      <c r="BR12" s="5">
        <v>14</v>
      </c>
      <c r="BS12" s="5">
        <v>0.21</v>
      </c>
      <c r="BT12" s="5">
        <v>0.02</v>
      </c>
      <c r="BU12" s="5">
        <v>8010</v>
      </c>
      <c r="BV12" s="5">
        <v>222</v>
      </c>
      <c r="BW12" s="5">
        <v>0.3</v>
      </c>
      <c r="BX12" s="5">
        <v>29920</v>
      </c>
      <c r="BY12" s="5">
        <v>1047</v>
      </c>
      <c r="BZ12" s="5">
        <v>831</v>
      </c>
      <c r="CA12" s="5">
        <v>29</v>
      </c>
      <c r="CB12" s="5">
        <v>0.74</v>
      </c>
      <c r="CC12" s="5">
        <v>0.03</v>
      </c>
      <c r="CD12" s="5">
        <v>3</v>
      </c>
      <c r="CE12" s="5">
        <v>10</v>
      </c>
      <c r="CF12" s="5">
        <v>17</v>
      </c>
      <c r="CG12" s="5">
        <v>20</v>
      </c>
      <c r="CH12" s="5">
        <v>45</v>
      </c>
      <c r="CI12" s="5">
        <v>26</v>
      </c>
      <c r="CJ12" s="5">
        <v>39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5">
        <v>9</v>
      </c>
      <c r="CR12" s="5">
        <v>31</v>
      </c>
      <c r="CS12" s="5">
        <v>0.72055999999999998</v>
      </c>
      <c r="CT12" s="5">
        <v>0.36840000000000001</v>
      </c>
      <c r="CU12" s="2" t="s">
        <v>136</v>
      </c>
    </row>
    <row r="13" spans="1:99" s="2" customFormat="1" x14ac:dyDescent="0.25">
      <c r="A13" s="2" t="s">
        <v>206</v>
      </c>
      <c r="C13" s="2" t="s">
        <v>207</v>
      </c>
      <c r="D13" s="2">
        <v>1959</v>
      </c>
      <c r="E13" s="2">
        <f t="shared" si="0"/>
        <v>56</v>
      </c>
      <c r="F13" s="2">
        <v>60.8</v>
      </c>
      <c r="G13" s="2">
        <v>66</v>
      </c>
      <c r="H13" s="2">
        <v>0</v>
      </c>
      <c r="I13" s="2">
        <v>16000</v>
      </c>
      <c r="J13" s="2">
        <v>12300</v>
      </c>
      <c r="K13" s="2">
        <v>16000</v>
      </c>
      <c r="L13" s="2">
        <f t="shared" si="1"/>
        <v>696958400</v>
      </c>
      <c r="M13" s="2">
        <v>630</v>
      </c>
      <c r="N13" s="2">
        <f t="shared" si="2"/>
        <v>27442800</v>
      </c>
      <c r="O13" s="2">
        <f t="shared" si="3"/>
        <v>0.984375</v>
      </c>
      <c r="P13" s="2">
        <f t="shared" si="4"/>
        <v>2549521.8000000003</v>
      </c>
      <c r="Q13" s="2">
        <f t="shared" si="5"/>
        <v>2.5495217999999999</v>
      </c>
      <c r="R13" s="2">
        <v>4.42</v>
      </c>
      <c r="S13" s="2">
        <f t="shared" si="6"/>
        <v>11.447755799999999</v>
      </c>
      <c r="T13" s="2">
        <f t="shared" si="7"/>
        <v>2828.8</v>
      </c>
      <c r="U13" s="2">
        <f t="shared" si="8"/>
        <v>123229600</v>
      </c>
      <c r="V13" s="2">
        <v>58582.082838000002</v>
      </c>
      <c r="W13" s="2">
        <f t="shared" si="9"/>
        <v>17.855818849022398</v>
      </c>
      <c r="X13" s="2">
        <f t="shared" si="10"/>
        <v>11.095094997020173</v>
      </c>
      <c r="Y13" s="2">
        <f t="shared" si="11"/>
        <v>3.1546072530863842</v>
      </c>
      <c r="Z13" s="2">
        <f t="shared" si="12"/>
        <v>25.396767093736791</v>
      </c>
      <c r="AA13" s="2">
        <f t="shared" si="13"/>
        <v>1.176908088782481</v>
      </c>
      <c r="AB13" s="2">
        <f t="shared" si="14"/>
        <v>1.2531299552830653</v>
      </c>
      <c r="AC13" s="2">
        <v>60.8</v>
      </c>
      <c r="AD13" s="2">
        <f t="shared" si="15"/>
        <v>0.41770998509435514</v>
      </c>
      <c r="AE13" s="2">
        <v>37.692900000000002</v>
      </c>
      <c r="AF13" s="2">
        <f t="shared" si="16"/>
        <v>4.49015873015873</v>
      </c>
      <c r="AG13" s="2">
        <f t="shared" si="17"/>
        <v>0.42964491328570908</v>
      </c>
      <c r="AH13" s="2">
        <f t="shared" si="18"/>
        <v>0.16804341790864161</v>
      </c>
      <c r="AI13" s="2">
        <f t="shared" si="19"/>
        <v>535786770</v>
      </c>
      <c r="AJ13" s="2">
        <f t="shared" si="20"/>
        <v>15171804</v>
      </c>
      <c r="AK13" s="2">
        <f t="shared" si="21"/>
        <v>15.171804</v>
      </c>
      <c r="AL13" s="2" t="s">
        <v>208</v>
      </c>
      <c r="AM13" s="2" t="s">
        <v>209</v>
      </c>
      <c r="AN13" s="2" t="s">
        <v>210</v>
      </c>
      <c r="AO13" s="2" t="s">
        <v>211</v>
      </c>
      <c r="AP13" s="2" t="s">
        <v>212</v>
      </c>
      <c r="AQ13" s="2" t="s">
        <v>213</v>
      </c>
      <c r="AR13" s="2" t="s">
        <v>214</v>
      </c>
      <c r="AS13" s="2">
        <v>1</v>
      </c>
      <c r="AT13" s="2" t="s">
        <v>215</v>
      </c>
      <c r="AU13" s="2" t="s">
        <v>216</v>
      </c>
      <c r="AV13" s="2">
        <v>11</v>
      </c>
      <c r="AW13" s="5">
        <v>79</v>
      </c>
      <c r="AX13" s="5">
        <v>20</v>
      </c>
      <c r="AY13" s="5">
        <v>1</v>
      </c>
      <c r="AZ13" s="5">
        <v>3.6</v>
      </c>
      <c r="BA13" s="5">
        <v>2.2000000000000002</v>
      </c>
      <c r="BB13" s="5">
        <v>0.2</v>
      </c>
      <c r="BC13" s="5">
        <v>0.8</v>
      </c>
      <c r="BD13" s="2">
        <v>0</v>
      </c>
      <c r="BE13" s="5">
        <v>0.6</v>
      </c>
      <c r="BF13" s="5">
        <v>61.6</v>
      </c>
      <c r="BG13" s="5">
        <v>2.8</v>
      </c>
      <c r="BH13" s="5">
        <v>9.4</v>
      </c>
      <c r="BI13" s="2">
        <v>0</v>
      </c>
      <c r="BJ13" s="2">
        <v>0</v>
      </c>
      <c r="BK13" s="5">
        <v>16.899999999999999</v>
      </c>
      <c r="BL13" s="5">
        <v>1.7</v>
      </c>
      <c r="BM13" s="2">
        <v>0</v>
      </c>
      <c r="BN13" s="5">
        <v>0.2</v>
      </c>
      <c r="BO13" s="5">
        <v>5805</v>
      </c>
      <c r="BP13" s="5">
        <v>529</v>
      </c>
      <c r="BQ13" s="5">
        <v>145</v>
      </c>
      <c r="BR13" s="5">
        <v>13</v>
      </c>
      <c r="BS13" s="5">
        <v>0.2</v>
      </c>
      <c r="BT13" s="5">
        <v>0.02</v>
      </c>
      <c r="BU13" s="5">
        <v>8444</v>
      </c>
      <c r="BV13" s="5">
        <v>211</v>
      </c>
      <c r="BW13" s="5">
        <v>0.28999999999999998</v>
      </c>
      <c r="BX13" s="5">
        <v>43506</v>
      </c>
      <c r="BY13" s="5">
        <v>1863</v>
      </c>
      <c r="BZ13" s="5">
        <v>1088</v>
      </c>
      <c r="CA13" s="5">
        <v>47</v>
      </c>
      <c r="CB13" s="5">
        <v>1.32</v>
      </c>
      <c r="CC13" s="5">
        <v>0.06</v>
      </c>
      <c r="CD13" s="5">
        <v>7</v>
      </c>
      <c r="CE13" s="5">
        <v>19</v>
      </c>
      <c r="CF13" s="5">
        <v>24</v>
      </c>
      <c r="CG13" s="5">
        <v>23</v>
      </c>
      <c r="CH13" s="5">
        <v>37</v>
      </c>
      <c r="CI13" s="5">
        <v>18</v>
      </c>
      <c r="CJ13" s="5">
        <v>22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5">
        <v>13</v>
      </c>
      <c r="CR13" s="5">
        <v>36</v>
      </c>
      <c r="CS13" s="5">
        <v>0.65880000000000005</v>
      </c>
      <c r="CT13" s="5">
        <v>0.27456999999999998</v>
      </c>
      <c r="CU13" s="2" t="s">
        <v>136</v>
      </c>
    </row>
    <row r="14" spans="1:99" s="2" customFormat="1" x14ac:dyDescent="0.25">
      <c r="A14" s="2" t="s">
        <v>217</v>
      </c>
      <c r="B14" s="2" t="s">
        <v>218</v>
      </c>
      <c r="C14" s="2" t="s">
        <v>219</v>
      </c>
      <c r="D14" s="2">
        <v>1967</v>
      </c>
      <c r="E14" s="2">
        <f t="shared" si="0"/>
        <v>48</v>
      </c>
      <c r="F14" s="2">
        <v>130</v>
      </c>
      <c r="G14" s="2">
        <v>147</v>
      </c>
      <c r="H14" s="2">
        <v>263000</v>
      </c>
      <c r="I14" s="2">
        <v>652000</v>
      </c>
      <c r="J14" s="2">
        <v>202000</v>
      </c>
      <c r="K14" s="2">
        <v>652000</v>
      </c>
      <c r="L14" s="2">
        <f t="shared" si="1"/>
        <v>28401054800</v>
      </c>
      <c r="M14" s="2">
        <v>14200</v>
      </c>
      <c r="N14" s="2">
        <f t="shared" si="2"/>
        <v>618552000</v>
      </c>
      <c r="O14" s="2">
        <f t="shared" si="3"/>
        <v>22.1875</v>
      </c>
      <c r="P14" s="2">
        <f t="shared" si="4"/>
        <v>57465412</v>
      </c>
      <c r="Q14" s="2">
        <f t="shared" si="5"/>
        <v>57.465412000000001</v>
      </c>
      <c r="R14" s="2">
        <v>892</v>
      </c>
      <c r="S14" s="2">
        <f t="shared" si="6"/>
        <v>2310.27108</v>
      </c>
      <c r="T14" s="2">
        <f t="shared" si="7"/>
        <v>570880</v>
      </c>
      <c r="U14" s="2">
        <f t="shared" si="8"/>
        <v>24868960000</v>
      </c>
      <c r="V14" s="2">
        <v>869117.75743</v>
      </c>
      <c r="W14" s="2">
        <f t="shared" si="9"/>
        <v>264.907092464664</v>
      </c>
      <c r="X14" s="2">
        <f t="shared" si="10"/>
        <v>164.60568855069744</v>
      </c>
      <c r="Y14" s="2">
        <f t="shared" si="11"/>
        <v>9.8579183060109852</v>
      </c>
      <c r="Z14" s="2">
        <f t="shared" si="12"/>
        <v>45.915387550278716</v>
      </c>
      <c r="AA14" s="2">
        <f t="shared" si="13"/>
        <v>1.0631880937064804</v>
      </c>
      <c r="AB14" s="2">
        <f t="shared" si="14"/>
        <v>1.0595858665448934</v>
      </c>
      <c r="AC14" s="2">
        <v>130</v>
      </c>
      <c r="AD14" s="2">
        <f t="shared" si="15"/>
        <v>0.35319528884829782</v>
      </c>
      <c r="AE14" s="2">
        <v>329.70600000000002</v>
      </c>
      <c r="AF14" s="2">
        <f t="shared" si="16"/>
        <v>40.202816901408454</v>
      </c>
      <c r="AG14" s="2">
        <f t="shared" si="17"/>
        <v>0.16361216635319642</v>
      </c>
      <c r="AH14" s="2">
        <f t="shared" si="18"/>
        <v>0.23063384702124265</v>
      </c>
      <c r="AI14" s="2">
        <f t="shared" si="19"/>
        <v>8799099800</v>
      </c>
      <c r="AJ14" s="2">
        <f t="shared" si="20"/>
        <v>249162960</v>
      </c>
      <c r="AK14" s="2">
        <f t="shared" si="21"/>
        <v>249.16296</v>
      </c>
      <c r="AL14" s="2" t="s">
        <v>220</v>
      </c>
      <c r="AM14" s="2" t="s">
        <v>221</v>
      </c>
      <c r="AN14" s="2" t="s">
        <v>222</v>
      </c>
      <c r="AO14" s="2" t="s">
        <v>223</v>
      </c>
      <c r="AP14" s="2" t="s">
        <v>224</v>
      </c>
      <c r="AQ14" s="2" t="s">
        <v>225</v>
      </c>
      <c r="AR14" s="2" t="s">
        <v>226</v>
      </c>
      <c r="AS14" s="2">
        <v>2</v>
      </c>
      <c r="AT14" s="2" t="s">
        <v>227</v>
      </c>
      <c r="AU14" s="2" t="s">
        <v>228</v>
      </c>
      <c r="AV14" s="2">
        <v>9</v>
      </c>
      <c r="AW14" s="5">
        <v>36</v>
      </c>
      <c r="AX14" s="5">
        <v>62</v>
      </c>
      <c r="AY14" s="5">
        <v>2</v>
      </c>
      <c r="AZ14" s="5">
        <v>1</v>
      </c>
      <c r="BA14" s="5">
        <v>0.2</v>
      </c>
      <c r="BB14" s="5">
        <v>0.2</v>
      </c>
      <c r="BC14" s="5">
        <v>0.5</v>
      </c>
      <c r="BD14" s="2">
        <v>0</v>
      </c>
      <c r="BE14" s="5">
        <v>0.3</v>
      </c>
      <c r="BF14" s="5">
        <v>36.5</v>
      </c>
      <c r="BG14" s="5">
        <v>11</v>
      </c>
      <c r="BH14" s="5">
        <v>22.1</v>
      </c>
      <c r="BI14" s="2">
        <v>0</v>
      </c>
      <c r="BJ14" s="2">
        <v>0</v>
      </c>
      <c r="BK14" s="5">
        <v>17.399999999999999</v>
      </c>
      <c r="BL14" s="5">
        <v>10.7</v>
      </c>
      <c r="BM14" s="2">
        <v>0</v>
      </c>
      <c r="BN14" s="5">
        <v>0.1</v>
      </c>
      <c r="BO14" s="5">
        <v>36126</v>
      </c>
      <c r="BP14" s="5">
        <v>9464</v>
      </c>
      <c r="BQ14" s="5">
        <v>108</v>
      </c>
      <c r="BR14" s="5">
        <v>28</v>
      </c>
      <c r="BS14" s="5">
        <v>0.19</v>
      </c>
      <c r="BT14" s="5">
        <v>0.05</v>
      </c>
      <c r="BU14" s="5">
        <v>53794</v>
      </c>
      <c r="BV14" s="5">
        <v>161</v>
      </c>
      <c r="BW14" s="5">
        <v>0.28999999999999998</v>
      </c>
      <c r="BX14" s="5">
        <v>242703</v>
      </c>
      <c r="BY14" s="5">
        <v>20954</v>
      </c>
      <c r="BZ14" s="5">
        <v>727</v>
      </c>
      <c r="CA14" s="5">
        <v>63</v>
      </c>
      <c r="CB14" s="5">
        <v>0.86</v>
      </c>
      <c r="CC14" s="5">
        <v>0.08</v>
      </c>
      <c r="CD14" s="5">
        <v>5</v>
      </c>
      <c r="CE14" s="5">
        <v>7</v>
      </c>
      <c r="CF14" s="5">
        <v>18</v>
      </c>
      <c r="CG14" s="5">
        <v>12</v>
      </c>
      <c r="CH14" s="5">
        <v>38</v>
      </c>
      <c r="CI14" s="5">
        <v>20</v>
      </c>
      <c r="CJ14" s="5">
        <v>27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5">
        <v>19</v>
      </c>
      <c r="CR14" s="5">
        <v>55</v>
      </c>
      <c r="CS14" s="5">
        <v>0.82457000000000003</v>
      </c>
      <c r="CT14" s="5">
        <v>0.43125000000000002</v>
      </c>
      <c r="CU14" s="2" t="s">
        <v>136</v>
      </c>
    </row>
    <row r="15" spans="1:99" s="2" customFormat="1" x14ac:dyDescent="0.25">
      <c r="A15" s="2" t="s">
        <v>229</v>
      </c>
      <c r="B15" s="2" t="s">
        <v>230</v>
      </c>
      <c r="C15" s="2" t="s">
        <v>231</v>
      </c>
      <c r="D15" s="2">
        <v>1954</v>
      </c>
      <c r="E15" s="2">
        <f t="shared" si="0"/>
        <v>61</v>
      </c>
      <c r="F15" s="2">
        <v>83</v>
      </c>
      <c r="G15" s="2">
        <v>98</v>
      </c>
      <c r="H15" s="2">
        <v>236000</v>
      </c>
      <c r="I15" s="2">
        <v>545000</v>
      </c>
      <c r="J15" s="2">
        <v>420000</v>
      </c>
      <c r="K15" s="2">
        <v>545000</v>
      </c>
      <c r="L15" s="2">
        <f t="shared" si="1"/>
        <v>23740145500</v>
      </c>
      <c r="M15" s="2">
        <v>22500</v>
      </c>
      <c r="N15" s="2">
        <f t="shared" si="2"/>
        <v>980100000</v>
      </c>
      <c r="O15" s="2">
        <f t="shared" si="3"/>
        <v>35.15625</v>
      </c>
      <c r="P15" s="2">
        <f t="shared" si="4"/>
        <v>91054350</v>
      </c>
      <c r="Q15" s="2">
        <f t="shared" si="5"/>
        <v>91.054349999999999</v>
      </c>
      <c r="R15" s="2">
        <v>11674</v>
      </c>
      <c r="S15" s="2">
        <f t="shared" si="6"/>
        <v>30235.543259999999</v>
      </c>
      <c r="T15" s="2">
        <f t="shared" si="7"/>
        <v>7471360</v>
      </c>
      <c r="U15" s="2">
        <f t="shared" si="8"/>
        <v>325471120000</v>
      </c>
      <c r="V15" s="2">
        <v>2598131.4736000001</v>
      </c>
      <c r="W15" s="2">
        <f t="shared" si="9"/>
        <v>791.91047315328001</v>
      </c>
      <c r="X15" s="2">
        <f t="shared" si="10"/>
        <v>492.07051231099842</v>
      </c>
      <c r="Y15" s="2">
        <f t="shared" si="11"/>
        <v>23.411035770402027</v>
      </c>
      <c r="Z15" s="2">
        <f t="shared" si="12"/>
        <v>24.222166615651464</v>
      </c>
      <c r="AA15" s="2">
        <f t="shared" si="13"/>
        <v>1.5286029174007107</v>
      </c>
      <c r="AB15" s="2">
        <f t="shared" si="14"/>
        <v>0.87549999815607704</v>
      </c>
      <c r="AC15" s="2">
        <v>83</v>
      </c>
      <c r="AD15" s="2">
        <f t="shared" si="15"/>
        <v>0.29183333271869233</v>
      </c>
      <c r="AE15" s="2">
        <v>18205.5</v>
      </c>
      <c r="AF15" s="2">
        <f t="shared" si="16"/>
        <v>332.06044444444444</v>
      </c>
      <c r="AG15" s="2">
        <f t="shared" si="17"/>
        <v>6.8568277707884276E-2</v>
      </c>
      <c r="AH15" s="2">
        <f t="shared" si="18"/>
        <v>0.17575969730240573</v>
      </c>
      <c r="AI15" s="2">
        <f t="shared" si="19"/>
        <v>18295158000</v>
      </c>
      <c r="AJ15" s="2">
        <f t="shared" si="20"/>
        <v>518061600</v>
      </c>
      <c r="AK15" s="2">
        <f t="shared" si="21"/>
        <v>518.0616</v>
      </c>
      <c r="AL15" s="2" t="s">
        <v>232</v>
      </c>
      <c r="AM15" s="2" t="s">
        <v>133</v>
      </c>
      <c r="AN15" s="2" t="s">
        <v>233</v>
      </c>
      <c r="AO15" s="2" t="s">
        <v>234</v>
      </c>
      <c r="AP15" s="2" t="s">
        <v>235</v>
      </c>
      <c r="AQ15" s="2" t="s">
        <v>236</v>
      </c>
      <c r="AR15" s="2" t="s">
        <v>237</v>
      </c>
      <c r="AS15" s="2">
        <v>5</v>
      </c>
      <c r="AT15" s="2" t="s">
        <v>238</v>
      </c>
      <c r="AU15" s="2" t="s">
        <v>239</v>
      </c>
      <c r="AV15" s="2">
        <v>9</v>
      </c>
      <c r="AW15" s="5">
        <v>46</v>
      </c>
      <c r="AX15" s="5">
        <v>50</v>
      </c>
      <c r="AY15" s="5">
        <v>4</v>
      </c>
      <c r="AZ15" s="5">
        <v>1.6</v>
      </c>
      <c r="BA15" s="5">
        <v>0.4</v>
      </c>
      <c r="BB15" s="5">
        <v>0.5</v>
      </c>
      <c r="BC15" s="5">
        <v>0.6</v>
      </c>
      <c r="BD15" s="5">
        <v>0.1</v>
      </c>
      <c r="BE15" s="5">
        <v>0.4</v>
      </c>
      <c r="BF15" s="5">
        <v>58.7</v>
      </c>
      <c r="BG15" s="5">
        <v>6.9</v>
      </c>
      <c r="BH15" s="5">
        <v>14</v>
      </c>
      <c r="BI15" s="2">
        <v>0</v>
      </c>
      <c r="BJ15" s="2">
        <v>0</v>
      </c>
      <c r="BK15" s="5">
        <v>12.7</v>
      </c>
      <c r="BL15" s="5">
        <v>3.8</v>
      </c>
      <c r="BM15" s="2">
        <v>0</v>
      </c>
      <c r="BN15" s="5">
        <v>0.3</v>
      </c>
      <c r="BO15" s="5">
        <v>2109667</v>
      </c>
      <c r="BP15" s="5">
        <v>488874</v>
      </c>
      <c r="BQ15" s="5">
        <v>73</v>
      </c>
      <c r="BR15" s="5">
        <v>17</v>
      </c>
      <c r="BS15" s="5">
        <v>0.12</v>
      </c>
      <c r="BT15" s="5">
        <v>0.03</v>
      </c>
      <c r="BU15" s="5">
        <v>3128389</v>
      </c>
      <c r="BV15" s="5">
        <v>108</v>
      </c>
      <c r="BW15" s="5">
        <v>0.17</v>
      </c>
      <c r="BX15" s="5">
        <v>16822761</v>
      </c>
      <c r="BY15" s="5">
        <v>1454616</v>
      </c>
      <c r="BZ15" s="5">
        <v>583</v>
      </c>
      <c r="CA15" s="5">
        <v>50</v>
      </c>
      <c r="CB15" s="5">
        <v>1.04</v>
      </c>
      <c r="CC15" s="5">
        <v>0.09</v>
      </c>
      <c r="CD15" s="5">
        <v>6</v>
      </c>
      <c r="CE15" s="5">
        <v>9</v>
      </c>
      <c r="CF15" s="5">
        <v>27</v>
      </c>
      <c r="CG15" s="5">
        <v>19</v>
      </c>
      <c r="CH15" s="5">
        <v>35</v>
      </c>
      <c r="CI15" s="5">
        <v>19</v>
      </c>
      <c r="CJ15" s="5">
        <v>25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5">
        <v>13</v>
      </c>
      <c r="CR15" s="5">
        <v>46</v>
      </c>
      <c r="CS15" s="5">
        <v>0.89305000000000001</v>
      </c>
      <c r="CT15" s="5">
        <v>0.68157000000000001</v>
      </c>
      <c r="CU15" s="2" t="s">
        <v>136</v>
      </c>
    </row>
    <row r="16" spans="1:99" s="2" customFormat="1" x14ac:dyDescent="0.25">
      <c r="A16" s="2" t="s">
        <v>240</v>
      </c>
      <c r="B16" s="2" t="s">
        <v>241</v>
      </c>
      <c r="C16" s="2" t="s">
        <v>242</v>
      </c>
      <c r="D16" s="2">
        <v>1951</v>
      </c>
      <c r="E16" s="2">
        <f t="shared" si="0"/>
        <v>64</v>
      </c>
      <c r="F16" s="2">
        <v>208</v>
      </c>
      <c r="G16" s="2">
        <v>250</v>
      </c>
      <c r="H16" s="2">
        <v>454000</v>
      </c>
      <c r="I16" s="2">
        <v>2092000</v>
      </c>
      <c r="J16" s="2">
        <v>1330000</v>
      </c>
      <c r="K16" s="2">
        <v>2092000</v>
      </c>
      <c r="L16" s="2">
        <f t="shared" si="1"/>
        <v>91127310800</v>
      </c>
      <c r="M16" s="2">
        <v>18220</v>
      </c>
      <c r="N16" s="2">
        <f t="shared" si="2"/>
        <v>793663200</v>
      </c>
      <c r="O16" s="2">
        <f t="shared" si="3"/>
        <v>28.46875</v>
      </c>
      <c r="P16" s="2">
        <f t="shared" si="4"/>
        <v>73733789.200000003</v>
      </c>
      <c r="Q16" s="2">
        <f t="shared" si="5"/>
        <v>73.733789200000004</v>
      </c>
      <c r="R16" s="2">
        <v>2174</v>
      </c>
      <c r="S16" s="2">
        <f t="shared" si="6"/>
        <v>5630.6382599999997</v>
      </c>
      <c r="T16" s="2">
        <f t="shared" si="7"/>
        <v>1391360</v>
      </c>
      <c r="U16" s="2">
        <f t="shared" si="8"/>
        <v>60611120000</v>
      </c>
      <c r="V16" s="2">
        <v>1861849.7899</v>
      </c>
      <c r="W16" s="2">
        <f t="shared" si="9"/>
        <v>567.49181596151993</v>
      </c>
      <c r="X16" s="2">
        <f t="shared" si="10"/>
        <v>352.62317910832064</v>
      </c>
      <c r="Y16" s="2">
        <f t="shared" si="11"/>
        <v>18.643232573725765</v>
      </c>
      <c r="Z16" s="2">
        <f t="shared" si="12"/>
        <v>114.81861676338275</v>
      </c>
      <c r="AA16" s="2">
        <f t="shared" si="13"/>
        <v>0.34592014131637094</v>
      </c>
      <c r="AB16" s="2">
        <f t="shared" si="14"/>
        <v>1.6560377417795589</v>
      </c>
      <c r="AC16" s="2">
        <v>208</v>
      </c>
      <c r="AD16" s="2">
        <f t="shared" si="15"/>
        <v>0.55201258059318625</v>
      </c>
      <c r="AE16" s="2">
        <v>9.0940999999999992</v>
      </c>
      <c r="AF16" s="2">
        <f t="shared" si="16"/>
        <v>76.364434687156972</v>
      </c>
      <c r="AG16" s="2">
        <f t="shared" si="17"/>
        <v>0.36119325961726589</v>
      </c>
      <c r="AH16" s="2">
        <f t="shared" si="18"/>
        <v>4.494514645403274E-2</v>
      </c>
      <c r="AI16" s="2">
        <f t="shared" si="19"/>
        <v>57934667000</v>
      </c>
      <c r="AJ16" s="2">
        <f t="shared" si="20"/>
        <v>1640528400</v>
      </c>
      <c r="AK16" s="2">
        <f t="shared" si="21"/>
        <v>1640.5283999999999</v>
      </c>
      <c r="AL16" s="2" t="s">
        <v>243</v>
      </c>
      <c r="AM16" s="2" t="s">
        <v>133</v>
      </c>
      <c r="AN16" s="2" t="s">
        <v>244</v>
      </c>
      <c r="AO16" s="2" t="s">
        <v>245</v>
      </c>
      <c r="AP16" s="2" t="s">
        <v>246</v>
      </c>
      <c r="AQ16" s="2" t="s">
        <v>202</v>
      </c>
      <c r="AR16" s="2" t="s">
        <v>247</v>
      </c>
      <c r="AS16" s="2">
        <v>1</v>
      </c>
      <c r="AT16" s="2" t="s">
        <v>248</v>
      </c>
      <c r="AU16" s="2" t="s">
        <v>249</v>
      </c>
      <c r="AV16" s="2">
        <v>9</v>
      </c>
      <c r="AW16" s="5">
        <v>37</v>
      </c>
      <c r="AX16" s="5">
        <v>62</v>
      </c>
      <c r="AY16" s="5">
        <v>1</v>
      </c>
      <c r="AZ16" s="5">
        <v>1.1000000000000001</v>
      </c>
      <c r="BA16" s="2">
        <v>0</v>
      </c>
      <c r="BB16" s="5">
        <v>0.3</v>
      </c>
      <c r="BC16" s="5">
        <v>0.8</v>
      </c>
      <c r="BD16" s="5">
        <v>0.2</v>
      </c>
      <c r="BE16" s="5">
        <v>0.3</v>
      </c>
      <c r="BF16" s="5">
        <v>29.9</v>
      </c>
      <c r="BG16" s="5">
        <v>1.2</v>
      </c>
      <c r="BH16" s="5">
        <v>6.4</v>
      </c>
      <c r="BI16" s="2">
        <v>0</v>
      </c>
      <c r="BJ16" s="2">
        <v>0</v>
      </c>
      <c r="BK16" s="5">
        <v>40.799999999999997</v>
      </c>
      <c r="BL16" s="5">
        <v>19.100000000000001</v>
      </c>
      <c r="BM16" s="2">
        <v>0</v>
      </c>
      <c r="BN16" s="5">
        <v>0.1</v>
      </c>
      <c r="BO16" s="5">
        <v>6629</v>
      </c>
      <c r="BP16" s="5">
        <v>1598</v>
      </c>
      <c r="BQ16" s="5">
        <v>109</v>
      </c>
      <c r="BR16" s="5">
        <v>26</v>
      </c>
      <c r="BS16" s="5">
        <v>0.17</v>
      </c>
      <c r="BT16" s="5">
        <v>0.04</v>
      </c>
      <c r="BU16" s="5">
        <v>9650</v>
      </c>
      <c r="BV16" s="5">
        <v>158</v>
      </c>
      <c r="BW16" s="5">
        <v>0.24</v>
      </c>
      <c r="BX16" s="5">
        <v>87224</v>
      </c>
      <c r="BY16" s="5">
        <v>7327</v>
      </c>
      <c r="BZ16" s="5">
        <v>1430</v>
      </c>
      <c r="CA16" s="5">
        <v>120</v>
      </c>
      <c r="CB16" s="5">
        <v>10.85</v>
      </c>
      <c r="CC16" s="5">
        <v>0.95</v>
      </c>
      <c r="CD16" s="5">
        <v>3</v>
      </c>
      <c r="CE16" s="5">
        <v>5</v>
      </c>
      <c r="CF16" s="5">
        <v>58</v>
      </c>
      <c r="CG16" s="5">
        <v>28</v>
      </c>
      <c r="CH16" s="5">
        <v>15</v>
      </c>
      <c r="CI16" s="5">
        <v>4</v>
      </c>
      <c r="CJ16" s="5">
        <v>6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5">
        <v>19</v>
      </c>
      <c r="CR16" s="5">
        <v>61</v>
      </c>
      <c r="CS16" s="5">
        <v>0.65510000000000002</v>
      </c>
      <c r="CT16" s="5">
        <v>0.36262</v>
      </c>
      <c r="CU16" s="2" t="s">
        <v>136</v>
      </c>
    </row>
    <row r="17" spans="1:99" s="2" customFormat="1" x14ac:dyDescent="0.25">
      <c r="A17" s="2" t="s">
        <v>250</v>
      </c>
      <c r="C17" s="2" t="s">
        <v>251</v>
      </c>
      <c r="D17" s="2">
        <v>1999</v>
      </c>
      <c r="E17" s="2">
        <f t="shared" si="0"/>
        <v>16</v>
      </c>
      <c r="F17" s="2">
        <v>38</v>
      </c>
      <c r="G17" s="2">
        <v>46</v>
      </c>
      <c r="H17" s="2">
        <v>0</v>
      </c>
      <c r="I17" s="2">
        <v>12701</v>
      </c>
      <c r="J17" s="2">
        <v>7338</v>
      </c>
      <c r="K17" s="2">
        <v>12701</v>
      </c>
      <c r="L17" s="2">
        <f t="shared" si="1"/>
        <v>553254289.89999998</v>
      </c>
      <c r="M17" s="2">
        <v>565</v>
      </c>
      <c r="N17" s="2">
        <f t="shared" si="2"/>
        <v>24611400</v>
      </c>
      <c r="O17" s="2">
        <f t="shared" si="3"/>
        <v>0.8828125</v>
      </c>
      <c r="P17" s="2">
        <f t="shared" si="4"/>
        <v>2286475.9</v>
      </c>
      <c r="Q17" s="2">
        <f t="shared" si="5"/>
        <v>2.2864759000000001</v>
      </c>
      <c r="R17" s="2">
        <v>5.4</v>
      </c>
      <c r="S17" s="2">
        <f t="shared" si="6"/>
        <v>13.985946</v>
      </c>
      <c r="T17" s="2">
        <f t="shared" si="7"/>
        <v>3456</v>
      </c>
      <c r="U17" s="2">
        <f t="shared" si="8"/>
        <v>150552000</v>
      </c>
      <c r="W17" s="2">
        <f t="shared" si="9"/>
        <v>0</v>
      </c>
      <c r="X17" s="2">
        <f t="shared" si="10"/>
        <v>0</v>
      </c>
      <c r="Y17" s="2">
        <f t="shared" si="11"/>
        <v>0</v>
      </c>
      <c r="Z17" s="2">
        <f t="shared" si="12"/>
        <v>22.479594411532865</v>
      </c>
      <c r="AA17" s="2">
        <f t="shared" si="13"/>
        <v>0</v>
      </c>
      <c r="AB17" s="2">
        <f t="shared" si="14"/>
        <v>1.7747048219631207</v>
      </c>
      <c r="AC17" s="2">
        <v>38</v>
      </c>
      <c r="AD17" s="2">
        <f t="shared" si="15"/>
        <v>0.59156827398770695</v>
      </c>
      <c r="AE17" s="2" t="s">
        <v>133</v>
      </c>
      <c r="AF17" s="2">
        <f t="shared" si="16"/>
        <v>6.1168141592920353</v>
      </c>
      <c r="AG17" s="2">
        <f t="shared" si="17"/>
        <v>0.40157416058132422</v>
      </c>
      <c r="AH17" s="2">
        <f t="shared" si="18"/>
        <v>0.25261364689052951</v>
      </c>
      <c r="AI17" s="2">
        <f t="shared" si="19"/>
        <v>319642546.19999999</v>
      </c>
      <c r="AJ17" s="2">
        <f t="shared" si="20"/>
        <v>9051276.2400000002</v>
      </c>
      <c r="AK17" s="2">
        <f t="shared" si="21"/>
        <v>9.05127624</v>
      </c>
      <c r="AL17" s="2" t="s">
        <v>133</v>
      </c>
      <c r="AM17" s="2" t="s">
        <v>133</v>
      </c>
      <c r="AN17" s="2" t="s">
        <v>133</v>
      </c>
      <c r="AO17" s="2" t="s">
        <v>133</v>
      </c>
      <c r="AP17" s="2" t="s">
        <v>133</v>
      </c>
      <c r="AQ17" s="2" t="s">
        <v>133</v>
      </c>
      <c r="AR17" s="2" t="s">
        <v>133</v>
      </c>
      <c r="AS17" s="2">
        <v>0</v>
      </c>
      <c r="AT17" s="2" t="s">
        <v>133</v>
      </c>
      <c r="AU17" s="2" t="s">
        <v>133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 t="s">
        <v>136</v>
      </c>
    </row>
    <row r="18" spans="1:99" s="2" customFormat="1" x14ac:dyDescent="0.25">
      <c r="A18" s="2" t="s">
        <v>252</v>
      </c>
      <c r="B18" s="2" t="s">
        <v>253</v>
      </c>
      <c r="C18" s="2" t="s">
        <v>254</v>
      </c>
      <c r="D18" s="2">
        <v>1913</v>
      </c>
      <c r="E18" s="2">
        <f t="shared" si="0"/>
        <v>102</v>
      </c>
      <c r="F18" s="2">
        <v>74</v>
      </c>
      <c r="G18" s="2">
        <v>94</v>
      </c>
      <c r="H18" s="2">
        <v>105000</v>
      </c>
      <c r="I18" s="2">
        <v>2003</v>
      </c>
      <c r="J18" s="2">
        <v>1507</v>
      </c>
      <c r="K18" s="2">
        <v>2003</v>
      </c>
      <c r="L18" s="2">
        <f t="shared" si="1"/>
        <v>87250479.700000003</v>
      </c>
      <c r="M18" s="2">
        <v>383</v>
      </c>
      <c r="N18" s="2">
        <f t="shared" si="2"/>
        <v>16683480</v>
      </c>
      <c r="O18" s="2">
        <f t="shared" si="3"/>
        <v>0.59843750000000007</v>
      </c>
      <c r="P18" s="2">
        <f t="shared" si="4"/>
        <v>1549947.3800000001</v>
      </c>
      <c r="Q18" s="2">
        <f t="shared" si="5"/>
        <v>1.5499473800000001</v>
      </c>
      <c r="R18" s="2">
        <v>1183</v>
      </c>
      <c r="S18" s="2">
        <f t="shared" si="6"/>
        <v>3063.9581699999999</v>
      </c>
      <c r="T18" s="2">
        <f t="shared" si="7"/>
        <v>757120</v>
      </c>
      <c r="U18" s="2">
        <f t="shared" si="8"/>
        <v>32982040000</v>
      </c>
      <c r="W18" s="2">
        <f t="shared" si="9"/>
        <v>0</v>
      </c>
      <c r="X18" s="2">
        <f t="shared" si="10"/>
        <v>0</v>
      </c>
      <c r="Y18" s="2">
        <f t="shared" si="11"/>
        <v>0</v>
      </c>
      <c r="Z18" s="2">
        <f t="shared" si="12"/>
        <v>5.2297530071663711</v>
      </c>
      <c r="AA18" s="2">
        <f t="shared" si="13"/>
        <v>0</v>
      </c>
      <c r="AB18" s="2">
        <f t="shared" si="14"/>
        <v>0.21201701380404209</v>
      </c>
      <c r="AC18" s="2">
        <v>74</v>
      </c>
      <c r="AD18" s="2">
        <f t="shared" si="15"/>
        <v>7.0672337934680696E-2</v>
      </c>
      <c r="AE18" s="2" t="s">
        <v>133</v>
      </c>
      <c r="AF18" s="2">
        <f t="shared" si="16"/>
        <v>1976.8146214099218</v>
      </c>
      <c r="AG18" s="2">
        <f t="shared" si="17"/>
        <v>0.11347058771176959</v>
      </c>
      <c r="AH18" s="2">
        <f t="shared" si="18"/>
        <v>0.83381862148683883</v>
      </c>
      <c r="AI18" s="2">
        <f t="shared" si="19"/>
        <v>65644769.300000004</v>
      </c>
      <c r="AJ18" s="2">
        <f t="shared" si="20"/>
        <v>1858854.36</v>
      </c>
      <c r="AK18" s="2">
        <f t="shared" si="21"/>
        <v>1.85885436</v>
      </c>
      <c r="AL18" s="2" t="s">
        <v>133</v>
      </c>
      <c r="AM18" s="2" t="s">
        <v>133</v>
      </c>
      <c r="AN18" s="2" t="s">
        <v>133</v>
      </c>
      <c r="AO18" s="2" t="s">
        <v>133</v>
      </c>
      <c r="AP18" s="2" t="s">
        <v>133</v>
      </c>
      <c r="AQ18" s="2" t="s">
        <v>133</v>
      </c>
      <c r="AR18" s="2" t="s">
        <v>133</v>
      </c>
      <c r="AS18" s="2">
        <v>0</v>
      </c>
      <c r="AT18" s="2" t="s">
        <v>133</v>
      </c>
      <c r="AU18" s="2" t="s">
        <v>133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 t="s">
        <v>136</v>
      </c>
    </row>
    <row r="19" spans="1:99" s="2" customFormat="1" x14ac:dyDescent="0.25">
      <c r="A19" s="2" t="s">
        <v>255</v>
      </c>
      <c r="B19" s="2" t="s">
        <v>256</v>
      </c>
      <c r="C19" s="2" t="s">
        <v>257</v>
      </c>
      <c r="D19" s="2">
        <v>1940</v>
      </c>
      <c r="E19" s="2">
        <f t="shared" si="0"/>
        <v>75</v>
      </c>
      <c r="F19" s="2">
        <v>84</v>
      </c>
      <c r="G19" s="2">
        <v>129</v>
      </c>
      <c r="H19" s="2">
        <v>685000</v>
      </c>
      <c r="I19" s="2">
        <v>73900</v>
      </c>
      <c r="J19" s="2">
        <v>628000</v>
      </c>
      <c r="K19" s="2">
        <v>628000</v>
      </c>
      <c r="L19" s="2">
        <f t="shared" si="1"/>
        <v>27355617200</v>
      </c>
      <c r="M19" s="2">
        <v>25600</v>
      </c>
      <c r="N19" s="2">
        <f t="shared" si="2"/>
        <v>1115136000</v>
      </c>
      <c r="O19" s="2">
        <f t="shared" si="3"/>
        <v>40</v>
      </c>
      <c r="P19" s="2">
        <f t="shared" si="4"/>
        <v>103599616</v>
      </c>
      <c r="Q19" s="2">
        <f t="shared" si="5"/>
        <v>103.59961600000001</v>
      </c>
      <c r="R19" s="2">
        <v>20790</v>
      </c>
      <c r="S19" s="2">
        <f t="shared" si="6"/>
        <v>53845.892099999997</v>
      </c>
      <c r="T19" s="2">
        <f t="shared" si="7"/>
        <v>13305600</v>
      </c>
      <c r="U19" s="2">
        <f t="shared" si="8"/>
        <v>579625200000</v>
      </c>
      <c r="V19" s="2">
        <v>2597591.2565000001</v>
      </c>
      <c r="W19" s="2">
        <f t="shared" si="9"/>
        <v>791.74581498119994</v>
      </c>
      <c r="X19" s="2">
        <f t="shared" si="10"/>
        <v>491.96819843356104</v>
      </c>
      <c r="Y19" s="2">
        <f t="shared" si="11"/>
        <v>21.943282523683806</v>
      </c>
      <c r="Z19" s="2">
        <f t="shared" si="12"/>
        <v>24.531193683999081</v>
      </c>
      <c r="AA19" s="2">
        <f t="shared" si="13"/>
        <v>1.0221014881478718</v>
      </c>
      <c r="AB19" s="2">
        <f t="shared" si="14"/>
        <v>0.87611406014282434</v>
      </c>
      <c r="AC19" s="2">
        <v>84</v>
      </c>
      <c r="AD19" s="2">
        <f t="shared" si="15"/>
        <v>0.29203802004760809</v>
      </c>
      <c r="AE19" s="2">
        <v>34738.699999999997</v>
      </c>
      <c r="AF19" s="2">
        <f t="shared" si="16"/>
        <v>519.75</v>
      </c>
      <c r="AG19" s="2">
        <f t="shared" si="17"/>
        <v>6.5102881576951654E-2</v>
      </c>
      <c r="AH19" s="2">
        <f t="shared" si="18"/>
        <v>0.13374156159911299</v>
      </c>
      <c r="AI19" s="2">
        <f t="shared" si="19"/>
        <v>27355617200</v>
      </c>
      <c r="AJ19" s="2">
        <f t="shared" si="20"/>
        <v>774625440</v>
      </c>
      <c r="AK19" s="2">
        <f t="shared" si="21"/>
        <v>774.62544000000003</v>
      </c>
      <c r="AL19" s="2" t="s">
        <v>258</v>
      </c>
      <c r="AM19" s="2" t="s">
        <v>259</v>
      </c>
      <c r="AN19" s="2" t="s">
        <v>256</v>
      </c>
      <c r="AO19" s="2" t="s">
        <v>260</v>
      </c>
      <c r="AP19" s="2" t="s">
        <v>261</v>
      </c>
      <c r="AQ19" s="2" t="s">
        <v>262</v>
      </c>
      <c r="AR19" s="2" t="s">
        <v>263</v>
      </c>
      <c r="AS19" s="2">
        <v>5</v>
      </c>
      <c r="AT19" s="2" t="s">
        <v>264</v>
      </c>
      <c r="AU19" s="2" t="s">
        <v>265</v>
      </c>
      <c r="AV19" s="2">
        <v>11</v>
      </c>
      <c r="AW19" s="5">
        <v>60</v>
      </c>
      <c r="AX19" s="5">
        <v>39</v>
      </c>
      <c r="AY19" s="5">
        <v>2</v>
      </c>
      <c r="AZ19" s="5">
        <v>1.7</v>
      </c>
      <c r="BA19" s="5">
        <v>0.2</v>
      </c>
      <c r="BB19" s="5">
        <v>0.7</v>
      </c>
      <c r="BC19" s="5">
        <v>1.7</v>
      </c>
      <c r="BD19" s="5">
        <v>0.2</v>
      </c>
      <c r="BE19" s="5">
        <v>0.8</v>
      </c>
      <c r="BF19" s="5">
        <v>46.8</v>
      </c>
      <c r="BG19" s="5">
        <v>13.9</v>
      </c>
      <c r="BH19" s="5">
        <v>18.2</v>
      </c>
      <c r="BI19" s="2">
        <v>0</v>
      </c>
      <c r="BJ19" s="2">
        <v>0</v>
      </c>
      <c r="BK19" s="5">
        <v>13</v>
      </c>
      <c r="BL19" s="5">
        <v>2.2999999999999998</v>
      </c>
      <c r="BM19" s="2">
        <v>0</v>
      </c>
      <c r="BN19" s="5">
        <v>0.5</v>
      </c>
      <c r="BO19" s="5">
        <v>4730571</v>
      </c>
      <c r="BP19" s="5">
        <v>617857</v>
      </c>
      <c r="BQ19" s="5">
        <v>88</v>
      </c>
      <c r="BR19" s="5">
        <v>12</v>
      </c>
      <c r="BS19" s="5">
        <v>0.13</v>
      </c>
      <c r="BT19" s="5">
        <v>0.02</v>
      </c>
      <c r="BU19" s="5">
        <v>6611594</v>
      </c>
      <c r="BV19" s="5">
        <v>123</v>
      </c>
      <c r="BW19" s="5">
        <v>0.18</v>
      </c>
      <c r="BX19" s="5">
        <v>10993405</v>
      </c>
      <c r="BY19" s="5">
        <v>1148220</v>
      </c>
      <c r="BZ19" s="5">
        <v>205</v>
      </c>
      <c r="CA19" s="5">
        <v>21</v>
      </c>
      <c r="CB19" s="5">
        <v>0.84</v>
      </c>
      <c r="CC19" s="5">
        <v>0.04</v>
      </c>
      <c r="CD19" s="5">
        <v>12</v>
      </c>
      <c r="CE19" s="5">
        <v>18</v>
      </c>
      <c r="CF19" s="5">
        <v>21</v>
      </c>
      <c r="CG19" s="5">
        <v>15</v>
      </c>
      <c r="CH19" s="5">
        <v>33</v>
      </c>
      <c r="CI19" s="5">
        <v>20</v>
      </c>
      <c r="CJ19" s="5">
        <v>26</v>
      </c>
      <c r="CK19" s="5">
        <v>1</v>
      </c>
      <c r="CL19" s="5">
        <v>1</v>
      </c>
      <c r="CM19" s="2">
        <v>0</v>
      </c>
      <c r="CN19" s="2">
        <v>0</v>
      </c>
      <c r="CO19" s="2">
        <v>0</v>
      </c>
      <c r="CP19" s="2">
        <v>0</v>
      </c>
      <c r="CQ19" s="5">
        <v>14</v>
      </c>
      <c r="CR19" s="5">
        <v>41</v>
      </c>
      <c r="CS19" s="5">
        <v>0.84614</v>
      </c>
      <c r="CT19" s="5">
        <v>0.42771999999999999</v>
      </c>
      <c r="CU19" s="2" t="s">
        <v>136</v>
      </c>
    </row>
    <row r="20" spans="1:99" s="2" customFormat="1" x14ac:dyDescent="0.25">
      <c r="A20" s="2" t="s">
        <v>266</v>
      </c>
      <c r="B20" s="2" t="s">
        <v>267</v>
      </c>
      <c r="C20" s="2" t="s">
        <v>268</v>
      </c>
      <c r="D20" s="2">
        <v>1938</v>
      </c>
      <c r="E20" s="2">
        <f t="shared" si="0"/>
        <v>77</v>
      </c>
      <c r="F20" s="2">
        <v>91</v>
      </c>
      <c r="G20" s="2">
        <v>113</v>
      </c>
      <c r="H20" s="2">
        <v>900000</v>
      </c>
      <c r="I20" s="2">
        <v>1105000</v>
      </c>
      <c r="J20" s="2">
        <v>688000</v>
      </c>
      <c r="K20" s="2">
        <v>1105000</v>
      </c>
      <c r="L20" s="2">
        <f t="shared" si="1"/>
        <v>48133689500</v>
      </c>
      <c r="M20" s="2">
        <v>36300</v>
      </c>
      <c r="N20" s="2">
        <f t="shared" si="2"/>
        <v>1581228000</v>
      </c>
      <c r="O20" s="2">
        <f t="shared" si="3"/>
        <v>56.71875</v>
      </c>
      <c r="P20" s="2">
        <f t="shared" si="4"/>
        <v>146901018</v>
      </c>
      <c r="Q20" s="2">
        <f t="shared" si="5"/>
        <v>146.90101800000002</v>
      </c>
      <c r="R20" s="2">
        <v>32820</v>
      </c>
      <c r="S20" s="2">
        <f t="shared" si="6"/>
        <v>85003.471799999999</v>
      </c>
      <c r="T20" s="2">
        <f t="shared" si="7"/>
        <v>21004800</v>
      </c>
      <c r="U20" s="2">
        <f t="shared" si="8"/>
        <v>915021600000</v>
      </c>
      <c r="V20" s="2">
        <v>1707029.1113</v>
      </c>
      <c r="W20" s="2">
        <f t="shared" si="9"/>
        <v>520.30247312424001</v>
      </c>
      <c r="X20" s="2">
        <f t="shared" si="10"/>
        <v>323.30107150555222</v>
      </c>
      <c r="Y20" s="2">
        <f t="shared" si="11"/>
        <v>12.109839262455882</v>
      </c>
      <c r="Z20" s="2">
        <f t="shared" si="12"/>
        <v>30.440701467467058</v>
      </c>
      <c r="AA20" s="2">
        <f t="shared" si="13"/>
        <v>0.61310568039800051</v>
      </c>
      <c r="AB20" s="2">
        <f t="shared" si="14"/>
        <v>1.0035396088175954</v>
      </c>
      <c r="AC20" s="2">
        <v>91</v>
      </c>
      <c r="AD20" s="2">
        <f t="shared" si="15"/>
        <v>0.33451320293919845</v>
      </c>
      <c r="AE20" s="2">
        <v>54489.3</v>
      </c>
      <c r="AF20" s="2">
        <f t="shared" si="16"/>
        <v>578.64462809917359</v>
      </c>
      <c r="AG20" s="2">
        <f t="shared" si="17"/>
        <v>6.7842658254739077E-2</v>
      </c>
      <c r="AH20" s="2">
        <f t="shared" si="18"/>
        <v>0.17310286466876473</v>
      </c>
      <c r="AI20" s="2">
        <f t="shared" si="19"/>
        <v>29969211200</v>
      </c>
      <c r="AJ20" s="2">
        <f t="shared" si="20"/>
        <v>848634240</v>
      </c>
      <c r="AK20" s="2">
        <f t="shared" si="21"/>
        <v>848.63423999999998</v>
      </c>
      <c r="AL20" s="2" t="s">
        <v>269</v>
      </c>
      <c r="AM20" s="2" t="s">
        <v>133</v>
      </c>
      <c r="AN20" s="2" t="s">
        <v>270</v>
      </c>
      <c r="AO20" s="2" t="s">
        <v>271</v>
      </c>
      <c r="AP20" s="2" t="s">
        <v>272</v>
      </c>
      <c r="AQ20" s="2" t="s">
        <v>273</v>
      </c>
      <c r="AR20" s="2" t="s">
        <v>274</v>
      </c>
      <c r="AS20" s="2">
        <v>5</v>
      </c>
      <c r="AT20" s="2" t="s">
        <v>275</v>
      </c>
      <c r="AU20" s="2" t="s">
        <v>276</v>
      </c>
      <c r="AV20" s="2">
        <v>9</v>
      </c>
      <c r="AW20" s="5">
        <v>59</v>
      </c>
      <c r="AX20" s="5">
        <v>39</v>
      </c>
      <c r="AY20" s="5">
        <v>2</v>
      </c>
      <c r="AZ20" s="5">
        <v>2.2000000000000002</v>
      </c>
      <c r="BA20" s="5">
        <v>1</v>
      </c>
      <c r="BB20" s="5">
        <v>0.6</v>
      </c>
      <c r="BC20" s="5">
        <v>1.5</v>
      </c>
      <c r="BD20" s="5">
        <v>0.2</v>
      </c>
      <c r="BE20" s="5">
        <v>0.8</v>
      </c>
      <c r="BF20" s="5">
        <v>43.6</v>
      </c>
      <c r="BG20" s="5">
        <v>11.4</v>
      </c>
      <c r="BH20" s="5">
        <v>16.7</v>
      </c>
      <c r="BI20" s="2">
        <v>0</v>
      </c>
      <c r="BJ20" s="2">
        <v>0</v>
      </c>
      <c r="BK20" s="5">
        <v>14.9</v>
      </c>
      <c r="BL20" s="5">
        <v>6.3</v>
      </c>
      <c r="BM20" s="2">
        <v>0</v>
      </c>
      <c r="BN20" s="5">
        <v>0.7</v>
      </c>
      <c r="BO20" s="5">
        <v>8083818</v>
      </c>
      <c r="BP20" s="5">
        <v>1282341</v>
      </c>
      <c r="BQ20" s="5">
        <v>95</v>
      </c>
      <c r="BR20" s="5">
        <v>15</v>
      </c>
      <c r="BS20" s="5">
        <v>0.14000000000000001</v>
      </c>
      <c r="BT20" s="5">
        <v>0.02</v>
      </c>
      <c r="BU20" s="5">
        <v>11261924</v>
      </c>
      <c r="BV20" s="5">
        <v>133</v>
      </c>
      <c r="BW20" s="5">
        <v>0.2</v>
      </c>
      <c r="BX20" s="5">
        <v>52133601</v>
      </c>
      <c r="BY20" s="5">
        <v>2986704</v>
      </c>
      <c r="BZ20" s="5">
        <v>616</v>
      </c>
      <c r="CA20" s="5">
        <v>35</v>
      </c>
      <c r="CB20" s="5">
        <v>1.0900000000000001</v>
      </c>
      <c r="CC20" s="5">
        <v>7.0000000000000007E-2</v>
      </c>
      <c r="CD20" s="5">
        <v>11</v>
      </c>
      <c r="CE20" s="5">
        <v>14</v>
      </c>
      <c r="CF20" s="5">
        <v>31</v>
      </c>
      <c r="CG20" s="5">
        <v>18</v>
      </c>
      <c r="CH20" s="5">
        <v>26</v>
      </c>
      <c r="CI20" s="5">
        <v>15</v>
      </c>
      <c r="CJ20" s="5">
        <v>18</v>
      </c>
      <c r="CK20" s="5">
        <v>1</v>
      </c>
      <c r="CL20" s="5">
        <v>1</v>
      </c>
      <c r="CM20" s="2">
        <v>0</v>
      </c>
      <c r="CN20" s="2">
        <v>0</v>
      </c>
      <c r="CO20" s="2">
        <v>0</v>
      </c>
      <c r="CP20" s="2">
        <v>0</v>
      </c>
      <c r="CQ20" s="5">
        <v>16</v>
      </c>
      <c r="CR20" s="5">
        <v>50</v>
      </c>
      <c r="CS20" s="5">
        <v>0.89809000000000005</v>
      </c>
      <c r="CT20" s="5">
        <v>0.57028000000000001</v>
      </c>
      <c r="CU20" s="2" t="s">
        <v>136</v>
      </c>
    </row>
    <row r="21" spans="1:99" s="2" customFormat="1" x14ac:dyDescent="0.25">
      <c r="A21" s="2" t="s">
        <v>277</v>
      </c>
      <c r="B21" s="2" t="s">
        <v>278</v>
      </c>
      <c r="C21" s="2" t="s">
        <v>279</v>
      </c>
      <c r="D21" s="2">
        <v>1954</v>
      </c>
      <c r="E21" s="2">
        <f t="shared" si="0"/>
        <v>61</v>
      </c>
      <c r="F21" s="2">
        <v>44.5</v>
      </c>
      <c r="G21" s="2">
        <v>48</v>
      </c>
      <c r="H21" s="2">
        <v>229000</v>
      </c>
      <c r="I21" s="2">
        <v>5500</v>
      </c>
      <c r="J21" s="2">
        <v>0</v>
      </c>
      <c r="K21" s="2">
        <v>5500</v>
      </c>
      <c r="L21" s="2">
        <f t="shared" si="1"/>
        <v>239579450</v>
      </c>
      <c r="M21" s="2">
        <v>6830</v>
      </c>
      <c r="N21" s="2">
        <f t="shared" si="2"/>
        <v>297514800</v>
      </c>
      <c r="O21" s="2">
        <f t="shared" si="3"/>
        <v>10.671875</v>
      </c>
      <c r="P21" s="2">
        <f t="shared" si="4"/>
        <v>27640053.800000001</v>
      </c>
      <c r="Q21" s="2">
        <f t="shared" si="5"/>
        <v>27.6400538</v>
      </c>
      <c r="R21" s="2">
        <v>0</v>
      </c>
      <c r="S21" s="2">
        <f t="shared" si="6"/>
        <v>0</v>
      </c>
      <c r="T21" s="2">
        <f t="shared" si="7"/>
        <v>0</v>
      </c>
      <c r="U21" s="2">
        <f t="shared" si="8"/>
        <v>0</v>
      </c>
      <c r="V21" s="2">
        <v>2496979.7028000001</v>
      </c>
      <c r="W21" s="2">
        <f t="shared" si="9"/>
        <v>761.07941341343997</v>
      </c>
      <c r="X21" s="2">
        <f t="shared" si="10"/>
        <v>472.91297383210326</v>
      </c>
      <c r="Y21" s="2">
        <f t="shared" si="11"/>
        <v>40.837149867335683</v>
      </c>
      <c r="Z21" s="2">
        <f t="shared" si="12"/>
        <v>0.80526901518848815</v>
      </c>
      <c r="AA21" s="2" t="e">
        <f t="shared" si="13"/>
        <v>#DIV/0!</v>
      </c>
      <c r="AB21" s="2">
        <f t="shared" si="14"/>
        <v>5.4287798776752008E-2</v>
      </c>
      <c r="AC21" s="2">
        <v>44.5</v>
      </c>
      <c r="AD21" s="2">
        <f t="shared" si="15"/>
        <v>1.8095932925584004E-2</v>
      </c>
      <c r="AE21" s="2">
        <v>2733.91</v>
      </c>
      <c r="AF21" s="2">
        <f t="shared" si="16"/>
        <v>0</v>
      </c>
      <c r="AG21" s="2">
        <f t="shared" si="17"/>
        <v>4.137444202096943E-3</v>
      </c>
      <c r="AH21" s="2" t="e">
        <f t="shared" si="18"/>
        <v>#DIV/0!</v>
      </c>
      <c r="AI21" s="2">
        <f t="shared" si="19"/>
        <v>0</v>
      </c>
      <c r="AJ21" s="2">
        <f t="shared" si="20"/>
        <v>0</v>
      </c>
      <c r="AK21" s="2">
        <f t="shared" si="21"/>
        <v>0</v>
      </c>
      <c r="AL21" s="2" t="s">
        <v>280</v>
      </c>
      <c r="AM21" s="2" t="s">
        <v>133</v>
      </c>
      <c r="AN21" s="2" t="s">
        <v>281</v>
      </c>
      <c r="AO21" s="2" t="s">
        <v>282</v>
      </c>
      <c r="AP21" s="2" t="s">
        <v>283</v>
      </c>
      <c r="AQ21" s="2" t="s">
        <v>284</v>
      </c>
      <c r="AR21" s="2" t="s">
        <v>285</v>
      </c>
      <c r="AS21" s="2">
        <v>4</v>
      </c>
      <c r="AT21" s="2" t="s">
        <v>286</v>
      </c>
      <c r="AU21" s="2" t="s">
        <v>287</v>
      </c>
      <c r="AV21" s="2">
        <v>11</v>
      </c>
      <c r="AW21" s="5">
        <v>60</v>
      </c>
      <c r="AX21" s="5">
        <v>38</v>
      </c>
      <c r="AY21" s="5">
        <v>1</v>
      </c>
      <c r="AZ21" s="5">
        <v>1.3</v>
      </c>
      <c r="BA21" s="5">
        <v>0.2</v>
      </c>
      <c r="BB21" s="5">
        <v>0.7</v>
      </c>
      <c r="BC21" s="5">
        <v>3.6</v>
      </c>
      <c r="BD21" s="5">
        <v>0.4</v>
      </c>
      <c r="BE21" s="5">
        <v>1.5</v>
      </c>
      <c r="BF21" s="5">
        <v>45.2</v>
      </c>
      <c r="BG21" s="5">
        <v>13.3</v>
      </c>
      <c r="BH21" s="5">
        <v>14.8</v>
      </c>
      <c r="BI21" s="2">
        <v>0</v>
      </c>
      <c r="BJ21" s="2">
        <v>0</v>
      </c>
      <c r="BK21" s="5">
        <v>16.7</v>
      </c>
      <c r="BL21" s="5">
        <v>2</v>
      </c>
      <c r="BM21" s="2">
        <v>0</v>
      </c>
      <c r="BN21" s="5">
        <v>0.3</v>
      </c>
      <c r="BO21" s="5">
        <v>404610</v>
      </c>
      <c r="BP21" s="5">
        <v>52756</v>
      </c>
      <c r="BQ21" s="5">
        <v>76</v>
      </c>
      <c r="BR21" s="5">
        <v>10</v>
      </c>
      <c r="BS21" s="5">
        <v>0.14000000000000001</v>
      </c>
      <c r="BT21" s="5">
        <v>0.02</v>
      </c>
      <c r="BU21" s="5">
        <v>587948</v>
      </c>
      <c r="BV21" s="5">
        <v>111</v>
      </c>
      <c r="BW21" s="5">
        <v>0.2</v>
      </c>
      <c r="BX21" s="5">
        <v>3173421</v>
      </c>
      <c r="BY21" s="5">
        <v>207378</v>
      </c>
      <c r="BZ21" s="5">
        <v>597</v>
      </c>
      <c r="CA21" s="5">
        <v>39</v>
      </c>
      <c r="CB21" s="5">
        <v>1.31</v>
      </c>
      <c r="CC21" s="5">
        <v>0.09</v>
      </c>
      <c r="CD21" s="5">
        <v>24</v>
      </c>
      <c r="CE21" s="5">
        <v>29</v>
      </c>
      <c r="CF21" s="5">
        <v>23</v>
      </c>
      <c r="CG21" s="5">
        <v>19</v>
      </c>
      <c r="CH21" s="5">
        <v>24</v>
      </c>
      <c r="CI21" s="5">
        <v>14</v>
      </c>
      <c r="CJ21" s="5">
        <v>15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5">
        <v>14</v>
      </c>
      <c r="CR21" s="5">
        <v>37</v>
      </c>
      <c r="CS21" s="5">
        <v>0.66308999999999996</v>
      </c>
      <c r="CT21" s="5">
        <v>0.14130000000000001</v>
      </c>
      <c r="CU21" s="2" t="s">
        <v>136</v>
      </c>
    </row>
    <row r="22" spans="1:99" s="2" customFormat="1" x14ac:dyDescent="0.25">
      <c r="A22" s="2" t="s">
        <v>288</v>
      </c>
      <c r="B22" s="2" t="s">
        <v>289</v>
      </c>
      <c r="C22" s="2" t="s">
        <v>290</v>
      </c>
      <c r="D22" s="2">
        <v>1963</v>
      </c>
      <c r="E22" s="2">
        <f t="shared" si="0"/>
        <v>52</v>
      </c>
      <c r="F22" s="2">
        <v>40</v>
      </c>
      <c r="G22" s="2">
        <v>44</v>
      </c>
      <c r="H22" s="2">
        <v>6000</v>
      </c>
      <c r="I22" s="2">
        <v>15500</v>
      </c>
      <c r="J22" s="2">
        <v>11070</v>
      </c>
      <c r="K22" s="2">
        <v>15500</v>
      </c>
      <c r="L22" s="2">
        <f t="shared" si="1"/>
        <v>675178450</v>
      </c>
      <c r="M22" s="2">
        <v>877</v>
      </c>
      <c r="N22" s="2">
        <f t="shared" si="2"/>
        <v>38202120</v>
      </c>
      <c r="O22" s="2">
        <f t="shared" si="3"/>
        <v>1.3703125</v>
      </c>
      <c r="P22" s="2">
        <f t="shared" si="4"/>
        <v>3549096.22</v>
      </c>
      <c r="Q22" s="2">
        <f t="shared" si="5"/>
        <v>3.54909622</v>
      </c>
      <c r="R22" s="2">
        <v>15.74</v>
      </c>
      <c r="S22" s="2">
        <f t="shared" si="6"/>
        <v>40.766442599999998</v>
      </c>
      <c r="T22" s="2">
        <f t="shared" si="7"/>
        <v>10073.6</v>
      </c>
      <c r="U22" s="2">
        <f t="shared" si="8"/>
        <v>438831200</v>
      </c>
      <c r="V22" s="2">
        <v>84961.125232000006</v>
      </c>
      <c r="W22" s="2">
        <f t="shared" si="9"/>
        <v>25.896150970713599</v>
      </c>
      <c r="X22" s="2">
        <f t="shared" si="10"/>
        <v>16.09112735218941</v>
      </c>
      <c r="Y22" s="2">
        <f t="shared" si="11"/>
        <v>3.877673355908382</v>
      </c>
      <c r="Z22" s="2">
        <f t="shared" si="12"/>
        <v>17.673847681751692</v>
      </c>
      <c r="AA22" s="2">
        <f t="shared" si="13"/>
        <v>1.896511520882465</v>
      </c>
      <c r="AB22" s="2">
        <f t="shared" si="14"/>
        <v>1.3255385761313767</v>
      </c>
      <c r="AC22" s="2">
        <v>40</v>
      </c>
      <c r="AD22" s="2">
        <f t="shared" si="15"/>
        <v>0.44184619204379227</v>
      </c>
      <c r="AE22" s="2" t="s">
        <v>133</v>
      </c>
      <c r="AF22" s="2">
        <f t="shared" si="16"/>
        <v>11.486431014823262</v>
      </c>
      <c r="AG22" s="2">
        <f t="shared" si="17"/>
        <v>0.25341529538226631</v>
      </c>
      <c r="AH22" s="2">
        <f t="shared" si="18"/>
        <v>0.259919007946876</v>
      </c>
      <c r="AI22" s="2">
        <f t="shared" si="19"/>
        <v>482208093</v>
      </c>
      <c r="AJ22" s="2">
        <f t="shared" si="20"/>
        <v>13654623.6</v>
      </c>
      <c r="AK22" s="2">
        <f t="shared" si="21"/>
        <v>13.654623599999999</v>
      </c>
      <c r="AL22" s="2" t="s">
        <v>291</v>
      </c>
      <c r="AM22" s="2" t="s">
        <v>133</v>
      </c>
      <c r="AN22" s="2" t="s">
        <v>133</v>
      </c>
      <c r="AO22" s="2" t="s">
        <v>292</v>
      </c>
      <c r="AP22" s="2" t="s">
        <v>133</v>
      </c>
      <c r="AQ22" s="2" t="s">
        <v>133</v>
      </c>
      <c r="AR22" s="2" t="s">
        <v>133</v>
      </c>
      <c r="AS22" s="2">
        <v>0</v>
      </c>
      <c r="AT22" s="2" t="s">
        <v>133</v>
      </c>
      <c r="AU22" s="2" t="s">
        <v>133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136</v>
      </c>
    </row>
    <row r="23" spans="1:99" s="2" customFormat="1" x14ac:dyDescent="0.25">
      <c r="A23" s="2" t="s">
        <v>293</v>
      </c>
      <c r="B23" s="2" t="s">
        <v>294</v>
      </c>
      <c r="C23" s="2" t="s">
        <v>295</v>
      </c>
      <c r="D23" s="2">
        <v>1964</v>
      </c>
      <c r="E23" s="2">
        <f t="shared" si="0"/>
        <v>51</v>
      </c>
      <c r="F23" s="2">
        <v>36</v>
      </c>
      <c r="G23" s="2">
        <v>39</v>
      </c>
      <c r="H23" s="2">
        <v>2200</v>
      </c>
      <c r="I23" s="2">
        <v>7620</v>
      </c>
      <c r="J23" s="2">
        <v>5040</v>
      </c>
      <c r="K23" s="2">
        <v>7620</v>
      </c>
      <c r="L23" s="2">
        <f t="shared" si="1"/>
        <v>331926438</v>
      </c>
      <c r="M23" s="2">
        <v>466</v>
      </c>
      <c r="N23" s="2">
        <f t="shared" si="2"/>
        <v>20298960</v>
      </c>
      <c r="O23" s="2">
        <f t="shared" si="3"/>
        <v>0.72812500000000002</v>
      </c>
      <c r="P23" s="2">
        <f t="shared" si="4"/>
        <v>1885836.76</v>
      </c>
      <c r="Q23" s="2">
        <f t="shared" si="5"/>
        <v>1.8858367600000001</v>
      </c>
      <c r="R23" s="2">
        <v>7.6</v>
      </c>
      <c r="S23" s="2">
        <f t="shared" si="6"/>
        <v>19.683923999999998</v>
      </c>
      <c r="T23" s="2">
        <f t="shared" si="7"/>
        <v>4864</v>
      </c>
      <c r="U23" s="2">
        <f t="shared" si="8"/>
        <v>211888000</v>
      </c>
      <c r="V23" s="2">
        <v>58722.831118000002</v>
      </c>
      <c r="W23" s="2">
        <f t="shared" si="9"/>
        <v>17.898718924766399</v>
      </c>
      <c r="X23" s="2">
        <f t="shared" si="10"/>
        <v>11.121751876762493</v>
      </c>
      <c r="Y23" s="2">
        <f t="shared" si="11"/>
        <v>3.6767558383275749</v>
      </c>
      <c r="Z23" s="2">
        <f t="shared" si="12"/>
        <v>16.351893791603118</v>
      </c>
      <c r="AA23" s="2">
        <f t="shared" si="13"/>
        <v>2.8791169050112959</v>
      </c>
      <c r="AB23" s="2">
        <f t="shared" si="14"/>
        <v>1.3626578159669265</v>
      </c>
      <c r="AC23" s="2">
        <v>36</v>
      </c>
      <c r="AD23" s="2">
        <f t="shared" si="15"/>
        <v>0.45421927198897549</v>
      </c>
      <c r="AE23" s="2" t="s">
        <v>133</v>
      </c>
      <c r="AF23" s="2">
        <f t="shared" si="16"/>
        <v>10.437768240343347</v>
      </c>
      <c r="AG23" s="2">
        <f t="shared" si="17"/>
        <v>0.32164485749323191</v>
      </c>
      <c r="AH23" s="2">
        <f t="shared" si="18"/>
        <v>0.30334821830711506</v>
      </c>
      <c r="AI23" s="2">
        <f t="shared" si="19"/>
        <v>219541896</v>
      </c>
      <c r="AJ23" s="2">
        <f t="shared" si="20"/>
        <v>6216739.2000000002</v>
      </c>
      <c r="AK23" s="2">
        <f t="shared" si="21"/>
        <v>6.2167392000000001</v>
      </c>
      <c r="AL23" s="2" t="s">
        <v>296</v>
      </c>
      <c r="AM23" s="2" t="s">
        <v>133</v>
      </c>
      <c r="AN23" s="2" t="s">
        <v>133</v>
      </c>
      <c r="AO23" s="2" t="s">
        <v>297</v>
      </c>
      <c r="AP23" s="2" t="s">
        <v>133</v>
      </c>
      <c r="AQ23" s="2" t="s">
        <v>133</v>
      </c>
      <c r="AR23" s="2" t="s">
        <v>133</v>
      </c>
      <c r="AS23" s="2">
        <v>0</v>
      </c>
      <c r="AT23" s="2" t="s">
        <v>133</v>
      </c>
      <c r="AU23" s="2" t="s">
        <v>133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136</v>
      </c>
    </row>
    <row r="24" spans="1:99" s="2" customFormat="1" x14ac:dyDescent="0.25">
      <c r="A24" s="2" t="s">
        <v>298</v>
      </c>
      <c r="B24" s="2" t="s">
        <v>299</v>
      </c>
      <c r="C24" s="2" t="s">
        <v>300</v>
      </c>
      <c r="D24" s="2">
        <v>1964</v>
      </c>
      <c r="E24" s="2">
        <f t="shared" si="0"/>
        <v>51</v>
      </c>
      <c r="F24" s="2">
        <v>42</v>
      </c>
      <c r="G24" s="2">
        <v>46</v>
      </c>
      <c r="H24" s="2">
        <v>6900</v>
      </c>
      <c r="I24" s="2">
        <v>12700</v>
      </c>
      <c r="J24" s="2">
        <v>9400</v>
      </c>
      <c r="K24" s="2">
        <v>12700</v>
      </c>
      <c r="L24" s="2">
        <f t="shared" si="1"/>
        <v>553210730</v>
      </c>
      <c r="M24" s="2">
        <v>663</v>
      </c>
      <c r="N24" s="2">
        <f t="shared" si="2"/>
        <v>28880280</v>
      </c>
      <c r="O24" s="2">
        <f t="shared" si="3"/>
        <v>1.0359375</v>
      </c>
      <c r="P24" s="2">
        <f t="shared" si="4"/>
        <v>2683068.1800000002</v>
      </c>
      <c r="Q24" s="2">
        <f t="shared" si="5"/>
        <v>2.6830681800000002</v>
      </c>
      <c r="R24" s="2">
        <v>11.52</v>
      </c>
      <c r="S24" s="2">
        <f t="shared" si="6"/>
        <v>29.836684799999997</v>
      </c>
      <c r="T24" s="2">
        <f t="shared" si="7"/>
        <v>7372.7999999999993</v>
      </c>
      <c r="U24" s="2">
        <f t="shared" si="8"/>
        <v>321177600</v>
      </c>
      <c r="V24" s="2">
        <v>125413.98673999999</v>
      </c>
      <c r="W24" s="2">
        <f t="shared" si="9"/>
        <v>38.226183158351994</v>
      </c>
      <c r="X24" s="2">
        <f t="shared" si="10"/>
        <v>23.752656604635561</v>
      </c>
      <c r="Y24" s="2">
        <f t="shared" si="11"/>
        <v>6.5832443204647948</v>
      </c>
      <c r="Z24" s="2">
        <f t="shared" si="12"/>
        <v>19.155310474829193</v>
      </c>
      <c r="AA24" s="2">
        <f t="shared" si="13"/>
        <v>3.2968635321301636</v>
      </c>
      <c r="AB24" s="2">
        <f t="shared" si="14"/>
        <v>1.3682364624877994</v>
      </c>
      <c r="AC24" s="2">
        <v>42</v>
      </c>
      <c r="AD24" s="2">
        <f t="shared" si="15"/>
        <v>0.45607882082926648</v>
      </c>
      <c r="AE24" s="2" t="s">
        <v>133</v>
      </c>
      <c r="AF24" s="2">
        <f t="shared" si="16"/>
        <v>11.120361990950226</v>
      </c>
      <c r="AG24" s="2">
        <f t="shared" si="17"/>
        <v>0.3158885935942064</v>
      </c>
      <c r="AH24" s="2">
        <f t="shared" si="18"/>
        <v>0.23140446955474187</v>
      </c>
      <c r="AI24" s="2">
        <f t="shared" si="19"/>
        <v>409463060</v>
      </c>
      <c r="AJ24" s="2">
        <f t="shared" si="20"/>
        <v>11594712</v>
      </c>
      <c r="AK24" s="2">
        <f t="shared" si="21"/>
        <v>11.594711999999999</v>
      </c>
      <c r="AL24" s="2" t="s">
        <v>301</v>
      </c>
      <c r="AM24" s="2" t="s">
        <v>133</v>
      </c>
      <c r="AN24" s="2" t="s">
        <v>302</v>
      </c>
      <c r="AO24" s="2" t="s">
        <v>303</v>
      </c>
      <c r="AP24" s="2" t="s">
        <v>133</v>
      </c>
      <c r="AQ24" s="2" t="s">
        <v>133</v>
      </c>
      <c r="AR24" s="2" t="s">
        <v>133</v>
      </c>
      <c r="AS24" s="2">
        <v>0</v>
      </c>
      <c r="AT24" s="2" t="s">
        <v>133</v>
      </c>
      <c r="AU24" s="2" t="s">
        <v>133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136</v>
      </c>
    </row>
    <row r="25" spans="1:99" s="2" customFormat="1" x14ac:dyDescent="0.25">
      <c r="A25" s="2" t="s">
        <v>304</v>
      </c>
      <c r="B25" s="2" t="s">
        <v>305</v>
      </c>
      <c r="C25" s="2" t="s">
        <v>306</v>
      </c>
      <c r="D25" s="2">
        <v>1965</v>
      </c>
      <c r="E25" s="2">
        <f t="shared" si="0"/>
        <v>50</v>
      </c>
      <c r="F25" s="2">
        <v>33</v>
      </c>
      <c r="G25" s="2">
        <v>35</v>
      </c>
      <c r="H25" s="2">
        <v>3950</v>
      </c>
      <c r="I25" s="2">
        <v>7100</v>
      </c>
      <c r="J25" s="2">
        <v>5510</v>
      </c>
      <c r="K25" s="2">
        <v>7100</v>
      </c>
      <c r="L25" s="2">
        <f t="shared" si="1"/>
        <v>309275290</v>
      </c>
      <c r="M25" s="2">
        <v>447</v>
      </c>
      <c r="N25" s="2">
        <f t="shared" si="2"/>
        <v>19471320</v>
      </c>
      <c r="O25" s="2">
        <f t="shared" si="3"/>
        <v>0.69843750000000004</v>
      </c>
      <c r="P25" s="2">
        <f t="shared" si="4"/>
        <v>1808946.4200000002</v>
      </c>
      <c r="Q25" s="2">
        <f t="shared" si="5"/>
        <v>1.8089464200000001</v>
      </c>
      <c r="R25" s="2">
        <v>5.04</v>
      </c>
      <c r="S25" s="2">
        <f t="shared" si="6"/>
        <v>13.053549599999998</v>
      </c>
      <c r="T25" s="2">
        <f t="shared" si="7"/>
        <v>3225.6</v>
      </c>
      <c r="U25" s="2">
        <f t="shared" si="8"/>
        <v>140515200</v>
      </c>
      <c r="V25" s="2">
        <v>41915.508046000003</v>
      </c>
      <c r="W25" s="2">
        <f t="shared" si="9"/>
        <v>12.7758468524208</v>
      </c>
      <c r="X25" s="2">
        <f t="shared" si="10"/>
        <v>7.9385457308641252</v>
      </c>
      <c r="Y25" s="2">
        <f t="shared" si="11"/>
        <v>2.6796109051343531</v>
      </c>
      <c r="Z25" s="2">
        <f t="shared" si="12"/>
        <v>15.883632439916759</v>
      </c>
      <c r="AA25" s="2">
        <f t="shared" si="13"/>
        <v>1.8797755054459704</v>
      </c>
      <c r="AB25" s="2">
        <f t="shared" si="14"/>
        <v>1.4439665854469781</v>
      </c>
      <c r="AC25" s="2">
        <v>33</v>
      </c>
      <c r="AD25" s="2">
        <f t="shared" si="15"/>
        <v>0.48132219514899272</v>
      </c>
      <c r="AE25" s="2">
        <v>29.483699999999999</v>
      </c>
      <c r="AF25" s="2">
        <f t="shared" si="16"/>
        <v>7.2161073825503355</v>
      </c>
      <c r="AG25" s="2">
        <f t="shared" si="17"/>
        <v>0.31900506597240069</v>
      </c>
      <c r="AH25" s="2">
        <f t="shared" si="18"/>
        <v>0.26615951257554876</v>
      </c>
      <c r="AI25" s="2">
        <f t="shared" si="19"/>
        <v>240015049</v>
      </c>
      <c r="AJ25" s="2">
        <f t="shared" si="20"/>
        <v>6796474.7999999998</v>
      </c>
      <c r="AK25" s="2">
        <f t="shared" si="21"/>
        <v>6.7964747999999995</v>
      </c>
      <c r="AL25" s="2" t="s">
        <v>307</v>
      </c>
      <c r="AM25" s="2" t="s">
        <v>308</v>
      </c>
      <c r="AN25" s="2" t="s">
        <v>309</v>
      </c>
      <c r="AO25" s="2" t="s">
        <v>310</v>
      </c>
      <c r="AP25" s="2" t="s">
        <v>311</v>
      </c>
      <c r="AQ25" s="2" t="s">
        <v>312</v>
      </c>
      <c r="AR25" s="2" t="s">
        <v>313</v>
      </c>
      <c r="AS25" s="2">
        <v>1</v>
      </c>
      <c r="AT25" s="2" t="s">
        <v>314</v>
      </c>
      <c r="AU25" s="2" t="s">
        <v>315</v>
      </c>
      <c r="AV25" s="2">
        <v>9</v>
      </c>
      <c r="AW25" s="5">
        <v>5</v>
      </c>
      <c r="AX25" s="5">
        <v>88</v>
      </c>
      <c r="AY25" s="5">
        <v>6</v>
      </c>
      <c r="AZ25" s="5">
        <v>4.4000000000000004</v>
      </c>
      <c r="BA25" s="5">
        <v>1</v>
      </c>
      <c r="BB25" s="2">
        <v>0</v>
      </c>
      <c r="BC25" s="2">
        <v>0</v>
      </c>
      <c r="BD25" s="2">
        <v>0</v>
      </c>
      <c r="BE25" s="2">
        <v>0</v>
      </c>
      <c r="BF25" s="5">
        <v>44.4</v>
      </c>
      <c r="BG25" s="5">
        <v>7.2</v>
      </c>
      <c r="BH25" s="5">
        <v>8</v>
      </c>
      <c r="BI25" s="2">
        <v>0</v>
      </c>
      <c r="BJ25" s="2">
        <v>0</v>
      </c>
      <c r="BK25" s="5">
        <v>23.2</v>
      </c>
      <c r="BL25" s="5">
        <v>11.8</v>
      </c>
      <c r="BM25" s="2">
        <v>0</v>
      </c>
      <c r="BN25" s="2">
        <v>0</v>
      </c>
      <c r="BO25" s="5">
        <v>5731</v>
      </c>
      <c r="BP25" s="5">
        <v>1382</v>
      </c>
      <c r="BQ25" s="5">
        <v>94</v>
      </c>
      <c r="BR25" s="5">
        <v>23</v>
      </c>
      <c r="BS25" s="5">
        <v>0.19</v>
      </c>
      <c r="BT25" s="5">
        <v>0.05</v>
      </c>
      <c r="BU25" s="5">
        <v>8458</v>
      </c>
      <c r="BV25" s="5">
        <v>139</v>
      </c>
      <c r="BW25" s="5">
        <v>0.28000000000000003</v>
      </c>
      <c r="BX25" s="5">
        <v>54715</v>
      </c>
      <c r="BY25" s="5">
        <v>3202</v>
      </c>
      <c r="BZ25" s="5">
        <v>897</v>
      </c>
      <c r="CA25" s="5">
        <v>52</v>
      </c>
      <c r="CB25" s="5">
        <v>2.0699999999999998</v>
      </c>
      <c r="CC25" s="5">
        <v>0.13</v>
      </c>
      <c r="CD25" s="5">
        <v>2</v>
      </c>
      <c r="CE25" s="5">
        <v>4</v>
      </c>
      <c r="CF25" s="5">
        <v>57</v>
      </c>
      <c r="CG25" s="5">
        <v>33</v>
      </c>
      <c r="CH25" s="5">
        <v>23</v>
      </c>
      <c r="CI25" s="5">
        <v>12</v>
      </c>
      <c r="CJ25" s="5">
        <v>27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5">
        <v>7</v>
      </c>
      <c r="CR25" s="5">
        <v>36</v>
      </c>
      <c r="CS25" s="5">
        <v>0.82106000000000001</v>
      </c>
      <c r="CT25" s="5">
        <v>0.58767999999999998</v>
      </c>
      <c r="CU25" s="2" t="s">
        <v>136</v>
      </c>
    </row>
    <row r="26" spans="1:99" s="2" customFormat="1" x14ac:dyDescent="0.25">
      <c r="A26" s="2" t="s">
        <v>316</v>
      </c>
      <c r="B26" s="2" t="s">
        <v>317</v>
      </c>
      <c r="C26" s="2" t="s">
        <v>318</v>
      </c>
      <c r="D26" s="2">
        <v>1941</v>
      </c>
      <c r="E26" s="2">
        <f t="shared" si="0"/>
        <v>74</v>
      </c>
      <c r="F26" s="2">
        <v>168</v>
      </c>
      <c r="G26" s="2">
        <v>175</v>
      </c>
      <c r="H26" s="2">
        <v>256000</v>
      </c>
      <c r="I26" s="2">
        <v>1541000</v>
      </c>
      <c r="J26" s="2">
        <v>393000</v>
      </c>
      <c r="K26" s="2">
        <v>1541000</v>
      </c>
      <c r="L26" s="2">
        <f t="shared" si="1"/>
        <v>67125805900</v>
      </c>
      <c r="M26" s="2">
        <v>12360</v>
      </c>
      <c r="N26" s="2">
        <f t="shared" si="2"/>
        <v>538401600</v>
      </c>
      <c r="O26" s="2">
        <f t="shared" si="3"/>
        <v>19.3125</v>
      </c>
      <c r="P26" s="2">
        <f t="shared" si="4"/>
        <v>50019189.600000001</v>
      </c>
      <c r="Q26" s="2">
        <f t="shared" si="5"/>
        <v>50.019189600000004</v>
      </c>
      <c r="R26" s="2">
        <v>3428</v>
      </c>
      <c r="S26" s="2">
        <f t="shared" si="6"/>
        <v>8878.4857199999988</v>
      </c>
      <c r="T26" s="2">
        <f t="shared" si="7"/>
        <v>2193920</v>
      </c>
      <c r="U26" s="2">
        <f t="shared" si="8"/>
        <v>95572640000</v>
      </c>
      <c r="V26" s="2">
        <v>2496979.7028000001</v>
      </c>
      <c r="W26" s="2">
        <f t="shared" si="9"/>
        <v>761.07941341343997</v>
      </c>
      <c r="X26" s="2">
        <f t="shared" si="10"/>
        <v>472.91297383210326</v>
      </c>
      <c r="Y26" s="2">
        <f t="shared" si="11"/>
        <v>30.356838514809542</v>
      </c>
      <c r="Z26" s="2">
        <f t="shared" si="12"/>
        <v>124.67608918695636</v>
      </c>
      <c r="AA26" s="2">
        <f t="shared" si="13"/>
        <v>1.5700204609739414</v>
      </c>
      <c r="AB26" s="2">
        <f t="shared" si="14"/>
        <v>2.2263587354813636</v>
      </c>
      <c r="AC26" s="2">
        <v>168</v>
      </c>
      <c r="AD26" s="2">
        <f t="shared" si="15"/>
        <v>0.74211957849378785</v>
      </c>
      <c r="AE26" s="2">
        <v>2733.91</v>
      </c>
      <c r="AF26" s="2">
        <f t="shared" si="16"/>
        <v>177.50161812297733</v>
      </c>
      <c r="AG26" s="2">
        <f t="shared" si="17"/>
        <v>0.47618471235530585</v>
      </c>
      <c r="AH26" s="2">
        <f t="shared" si="18"/>
        <v>0.10318391186160573</v>
      </c>
      <c r="AI26" s="2">
        <f t="shared" si="19"/>
        <v>17119040700</v>
      </c>
      <c r="AJ26" s="2">
        <f t="shared" si="20"/>
        <v>484757640</v>
      </c>
      <c r="AK26" s="2">
        <f t="shared" si="21"/>
        <v>484.75763999999998</v>
      </c>
      <c r="AL26" s="2" t="s">
        <v>280</v>
      </c>
      <c r="AM26" s="2" t="s">
        <v>133</v>
      </c>
      <c r="AN26" s="2" t="s">
        <v>281</v>
      </c>
      <c r="AO26" s="2" t="s">
        <v>282</v>
      </c>
      <c r="AP26" s="2" t="s">
        <v>283</v>
      </c>
      <c r="AQ26" s="2" t="s">
        <v>284</v>
      </c>
      <c r="AR26" s="2" t="s">
        <v>285</v>
      </c>
      <c r="AS26" s="2">
        <v>4</v>
      </c>
      <c r="AT26" s="2" t="s">
        <v>286</v>
      </c>
      <c r="AU26" s="2" t="s">
        <v>287</v>
      </c>
      <c r="AV26" s="2">
        <v>11</v>
      </c>
      <c r="AW26" s="5">
        <v>60</v>
      </c>
      <c r="AX26" s="5">
        <v>38</v>
      </c>
      <c r="AY26" s="5">
        <v>1</v>
      </c>
      <c r="AZ26" s="5">
        <v>1.3</v>
      </c>
      <c r="BA26" s="5">
        <v>0.2</v>
      </c>
      <c r="BB26" s="5">
        <v>0.7</v>
      </c>
      <c r="BC26" s="5">
        <v>3.6</v>
      </c>
      <c r="BD26" s="5">
        <v>0.4</v>
      </c>
      <c r="BE26" s="5">
        <v>1.5</v>
      </c>
      <c r="BF26" s="5">
        <v>45.2</v>
      </c>
      <c r="BG26" s="5">
        <v>13.3</v>
      </c>
      <c r="BH26" s="5">
        <v>14.8</v>
      </c>
      <c r="BI26" s="2">
        <v>0</v>
      </c>
      <c r="BJ26" s="2">
        <v>0</v>
      </c>
      <c r="BK26" s="5">
        <v>16.7</v>
      </c>
      <c r="BL26" s="5">
        <v>2</v>
      </c>
      <c r="BM26" s="2">
        <v>0</v>
      </c>
      <c r="BN26" s="5">
        <v>0.3</v>
      </c>
      <c r="BO26" s="5">
        <v>404610</v>
      </c>
      <c r="BP26" s="5">
        <v>52756</v>
      </c>
      <c r="BQ26" s="5">
        <v>76</v>
      </c>
      <c r="BR26" s="5">
        <v>10</v>
      </c>
      <c r="BS26" s="5">
        <v>0.14000000000000001</v>
      </c>
      <c r="BT26" s="5">
        <v>0.02</v>
      </c>
      <c r="BU26" s="5">
        <v>587948</v>
      </c>
      <c r="BV26" s="5">
        <v>111</v>
      </c>
      <c r="BW26" s="5">
        <v>0.2</v>
      </c>
      <c r="BX26" s="5">
        <v>3173421</v>
      </c>
      <c r="BY26" s="5">
        <v>207378</v>
      </c>
      <c r="BZ26" s="5">
        <v>597</v>
      </c>
      <c r="CA26" s="5">
        <v>39</v>
      </c>
      <c r="CB26" s="5">
        <v>1.31</v>
      </c>
      <c r="CC26" s="5">
        <v>0.09</v>
      </c>
      <c r="CD26" s="5">
        <v>24</v>
      </c>
      <c r="CE26" s="5">
        <v>29</v>
      </c>
      <c r="CF26" s="5">
        <v>23</v>
      </c>
      <c r="CG26" s="5">
        <v>19</v>
      </c>
      <c r="CH26" s="5">
        <v>24</v>
      </c>
      <c r="CI26" s="5">
        <v>14</v>
      </c>
      <c r="CJ26" s="5">
        <v>15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5">
        <v>14</v>
      </c>
      <c r="CR26" s="5">
        <v>37</v>
      </c>
      <c r="CS26" s="5">
        <v>0.66308999999999996</v>
      </c>
      <c r="CT26" s="5">
        <v>0.14130000000000001</v>
      </c>
      <c r="CU26" s="2" t="s">
        <v>136</v>
      </c>
    </row>
    <row r="27" spans="1:99" s="2" customFormat="1" x14ac:dyDescent="0.25">
      <c r="A27" s="2" t="s">
        <v>319</v>
      </c>
      <c r="C27" s="2" t="s">
        <v>320</v>
      </c>
      <c r="F27" s="2">
        <v>0</v>
      </c>
      <c r="G27" s="2">
        <v>14</v>
      </c>
      <c r="H27" s="2">
        <v>0</v>
      </c>
      <c r="I27" s="2">
        <v>0</v>
      </c>
      <c r="J27" s="2">
        <v>33500</v>
      </c>
      <c r="K27" s="2">
        <v>33500</v>
      </c>
      <c r="L27" s="2">
        <f t="shared" si="1"/>
        <v>1459256650</v>
      </c>
      <c r="M27" s="2">
        <v>15500</v>
      </c>
      <c r="N27" s="2">
        <f t="shared" si="2"/>
        <v>675180000</v>
      </c>
      <c r="O27" s="2">
        <f t="shared" si="3"/>
        <v>24.21875</v>
      </c>
      <c r="P27" s="2">
        <f t="shared" si="4"/>
        <v>62726330</v>
      </c>
      <c r="Q27" s="2">
        <f t="shared" si="5"/>
        <v>62.726330000000004</v>
      </c>
      <c r="R27" s="2">
        <v>240</v>
      </c>
      <c r="S27" s="2">
        <f t="shared" si="6"/>
        <v>621.59759999999994</v>
      </c>
      <c r="T27" s="2">
        <f t="shared" si="7"/>
        <v>153600</v>
      </c>
      <c r="U27" s="2">
        <f t="shared" si="8"/>
        <v>6691200000</v>
      </c>
      <c r="V27" s="2">
        <v>811312.62526999996</v>
      </c>
      <c r="W27" s="2">
        <f t="shared" si="9"/>
        <v>247.28808818229598</v>
      </c>
      <c r="X27" s="2">
        <f t="shared" si="10"/>
        <v>153.65774335038637</v>
      </c>
      <c r="Y27" s="2">
        <f t="shared" si="11"/>
        <v>8.8079156897091018</v>
      </c>
      <c r="Z27" s="2">
        <f t="shared" si="12"/>
        <v>2.161285360940786</v>
      </c>
      <c r="AA27" s="2">
        <f t="shared" si="13"/>
        <v>5.9844780422795063</v>
      </c>
      <c r="AB27" s="2" t="e">
        <f t="shared" si="14"/>
        <v>#DIV/0!</v>
      </c>
      <c r="AC27" s="2">
        <v>0</v>
      </c>
      <c r="AD27" s="2" t="e">
        <f t="shared" si="15"/>
        <v>#DIV/0!</v>
      </c>
      <c r="AE27" s="2">
        <v>111.399</v>
      </c>
      <c r="AF27" s="2">
        <f t="shared" si="16"/>
        <v>9.9096774193548391</v>
      </c>
      <c r="AG27" s="2">
        <f t="shared" si="17"/>
        <v>7.3713626148408772E-3</v>
      </c>
      <c r="AH27" s="2">
        <f t="shared" si="18"/>
        <v>1.518004151825753</v>
      </c>
      <c r="AI27" s="2">
        <f t="shared" si="19"/>
        <v>1459256650</v>
      </c>
      <c r="AJ27" s="2">
        <f t="shared" si="20"/>
        <v>41321580</v>
      </c>
      <c r="AK27" s="2">
        <f t="shared" si="21"/>
        <v>41.321579999999997</v>
      </c>
      <c r="AL27" s="2" t="s">
        <v>321</v>
      </c>
      <c r="AM27" s="2" t="s">
        <v>133</v>
      </c>
      <c r="AN27" s="2" t="s">
        <v>322</v>
      </c>
      <c r="AO27" s="2" t="s">
        <v>323</v>
      </c>
      <c r="AP27" s="2" t="s">
        <v>324</v>
      </c>
      <c r="AQ27" s="2" t="s">
        <v>325</v>
      </c>
      <c r="AR27" s="2" t="s">
        <v>326</v>
      </c>
      <c r="AS27" s="2">
        <v>2</v>
      </c>
      <c r="AT27" s="2" t="s">
        <v>327</v>
      </c>
      <c r="AU27" s="2" t="s">
        <v>328</v>
      </c>
      <c r="AV27" s="2">
        <v>10</v>
      </c>
      <c r="AW27" s="5">
        <v>58</v>
      </c>
      <c r="AX27" s="5">
        <v>41</v>
      </c>
      <c r="AY27" s="5">
        <v>1</v>
      </c>
      <c r="AZ27" s="5">
        <v>5.9</v>
      </c>
      <c r="BA27" s="5">
        <v>10.9</v>
      </c>
      <c r="BB27" s="2">
        <v>0</v>
      </c>
      <c r="BC27" s="5">
        <v>0.2</v>
      </c>
      <c r="BD27" s="2">
        <v>0</v>
      </c>
      <c r="BE27" s="5">
        <v>0.1</v>
      </c>
      <c r="BF27" s="5">
        <v>15.9</v>
      </c>
      <c r="BG27" s="5">
        <v>1.2</v>
      </c>
      <c r="BH27" s="5">
        <v>8.9</v>
      </c>
      <c r="BI27" s="2">
        <v>0</v>
      </c>
      <c r="BJ27" s="2">
        <v>0</v>
      </c>
      <c r="BK27" s="5">
        <v>20.6</v>
      </c>
      <c r="BL27" s="5">
        <v>36.200000000000003</v>
      </c>
      <c r="BM27" s="2">
        <v>0</v>
      </c>
      <c r="BN27" s="2">
        <v>0</v>
      </c>
      <c r="BO27" s="5">
        <v>99110</v>
      </c>
      <c r="BP27" s="5">
        <v>13692</v>
      </c>
      <c r="BQ27" s="5">
        <v>128</v>
      </c>
      <c r="BR27" s="5">
        <v>18</v>
      </c>
      <c r="BS27" s="5">
        <v>0.26</v>
      </c>
      <c r="BT27" s="5">
        <v>0.04</v>
      </c>
      <c r="BU27" s="5">
        <v>119239</v>
      </c>
      <c r="BV27" s="5">
        <v>154</v>
      </c>
      <c r="BW27" s="5">
        <v>0.31</v>
      </c>
      <c r="BX27" s="5">
        <v>504747</v>
      </c>
      <c r="BY27" s="5">
        <v>25137</v>
      </c>
      <c r="BZ27" s="5">
        <v>652</v>
      </c>
      <c r="CA27" s="5">
        <v>32</v>
      </c>
      <c r="CB27" s="5">
        <v>5.1100000000000003</v>
      </c>
      <c r="CC27" s="5">
        <v>0.27</v>
      </c>
      <c r="CD27" s="5">
        <v>2</v>
      </c>
      <c r="CE27" s="5">
        <v>3</v>
      </c>
      <c r="CF27" s="5">
        <v>77</v>
      </c>
      <c r="CG27" s="5">
        <v>64</v>
      </c>
      <c r="CH27" s="5">
        <v>15</v>
      </c>
      <c r="CI27" s="5">
        <v>3</v>
      </c>
      <c r="CJ27" s="5">
        <v>10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5">
        <v>4</v>
      </c>
      <c r="CR27" s="5">
        <v>23</v>
      </c>
      <c r="CS27" s="5">
        <v>0.88487000000000005</v>
      </c>
      <c r="CT27" s="5">
        <v>0.91152</v>
      </c>
      <c r="CU27" s="2" t="s">
        <v>136</v>
      </c>
    </row>
    <row r="28" spans="1:99" s="2" customFormat="1" x14ac:dyDescent="0.25">
      <c r="A28" s="2" t="s">
        <v>329</v>
      </c>
      <c r="B28" s="2" t="s">
        <v>330</v>
      </c>
      <c r="C28" s="2" t="s">
        <v>331</v>
      </c>
      <c r="D28" s="2">
        <v>1943</v>
      </c>
      <c r="E28" s="2">
        <f>2015-D28</f>
        <v>72</v>
      </c>
      <c r="F28" s="2">
        <v>98</v>
      </c>
      <c r="G28" s="2">
        <v>125</v>
      </c>
      <c r="H28" s="2">
        <v>390000</v>
      </c>
      <c r="I28" s="2">
        <v>393000</v>
      </c>
      <c r="J28" s="2">
        <v>282000</v>
      </c>
      <c r="K28" s="2">
        <v>393000</v>
      </c>
      <c r="L28" s="2">
        <f t="shared" si="1"/>
        <v>17119040700</v>
      </c>
      <c r="M28" s="2">
        <v>12200</v>
      </c>
      <c r="N28" s="2">
        <f t="shared" si="2"/>
        <v>531432000</v>
      </c>
      <c r="O28" s="2">
        <f t="shared" si="3"/>
        <v>19.0625</v>
      </c>
      <c r="P28" s="2">
        <f t="shared" si="4"/>
        <v>49371692</v>
      </c>
      <c r="Q28" s="2">
        <f t="shared" si="5"/>
        <v>49.371692000000003</v>
      </c>
      <c r="R28" s="2">
        <v>9550</v>
      </c>
      <c r="S28" s="2">
        <f t="shared" si="6"/>
        <v>24734.404499999997</v>
      </c>
      <c r="T28" s="2">
        <f t="shared" si="7"/>
        <v>6112000</v>
      </c>
      <c r="U28" s="2">
        <f t="shared" si="8"/>
        <v>266254000000</v>
      </c>
      <c r="V28" s="2">
        <v>4271652.6491999999</v>
      </c>
      <c r="W28" s="2">
        <f t="shared" si="9"/>
        <v>1301.9997274761599</v>
      </c>
      <c r="X28" s="2">
        <f t="shared" si="10"/>
        <v>809.02538184258481</v>
      </c>
      <c r="Y28" s="2">
        <f t="shared" si="11"/>
        <v>52.27171857692953</v>
      </c>
      <c r="Z28" s="2">
        <f t="shared" si="12"/>
        <v>32.21304080296256</v>
      </c>
      <c r="AA28" s="2">
        <f t="shared" si="13"/>
        <v>3.7430848576378608</v>
      </c>
      <c r="AB28" s="2">
        <f t="shared" si="14"/>
        <v>0.98611349396824166</v>
      </c>
      <c r="AC28" s="2">
        <v>98</v>
      </c>
      <c r="AD28" s="2">
        <f t="shared" si="15"/>
        <v>0.32870449798941387</v>
      </c>
      <c r="AE28" s="2">
        <v>18999.5</v>
      </c>
      <c r="AF28" s="2">
        <f t="shared" si="16"/>
        <v>500.98360655737707</v>
      </c>
      <c r="AG28" s="2">
        <f t="shared" si="17"/>
        <v>0.12383782628885499</v>
      </c>
      <c r="AH28" s="2">
        <f t="shared" si="18"/>
        <v>0.14193738202955508</v>
      </c>
      <c r="AI28" s="2">
        <f t="shared" si="19"/>
        <v>12283891800</v>
      </c>
      <c r="AJ28" s="2">
        <f t="shared" si="20"/>
        <v>347841360</v>
      </c>
      <c r="AK28" s="2">
        <f t="shared" si="21"/>
        <v>347.84136000000001</v>
      </c>
      <c r="AL28" s="2" t="s">
        <v>332</v>
      </c>
      <c r="AM28" s="2" t="s">
        <v>333</v>
      </c>
      <c r="AN28" s="2" t="s">
        <v>334</v>
      </c>
      <c r="AO28" s="2" t="s">
        <v>335</v>
      </c>
      <c r="AP28" s="2" t="s">
        <v>336</v>
      </c>
      <c r="AQ28" s="2" t="s">
        <v>337</v>
      </c>
      <c r="AR28" s="2" t="s">
        <v>338</v>
      </c>
      <c r="AS28" s="2">
        <v>5</v>
      </c>
      <c r="AT28" s="2" t="s">
        <v>339</v>
      </c>
      <c r="AU28" s="2" t="s">
        <v>340</v>
      </c>
      <c r="AV28" s="2">
        <v>11</v>
      </c>
      <c r="AW28" s="5">
        <v>57</v>
      </c>
      <c r="AX28" s="5">
        <v>42</v>
      </c>
      <c r="AY28" s="5">
        <v>2</v>
      </c>
      <c r="AZ28" s="5">
        <v>1.5</v>
      </c>
      <c r="BA28" s="5">
        <v>0.2</v>
      </c>
      <c r="BB28" s="5">
        <v>0.8</v>
      </c>
      <c r="BC28" s="5">
        <v>2.2000000000000002</v>
      </c>
      <c r="BD28" s="5">
        <v>0.3</v>
      </c>
      <c r="BE28" s="5">
        <v>1</v>
      </c>
      <c r="BF28" s="5">
        <v>43.6</v>
      </c>
      <c r="BG28" s="5">
        <v>15.1</v>
      </c>
      <c r="BH28" s="5">
        <v>19.100000000000001</v>
      </c>
      <c r="BI28" s="2">
        <v>0</v>
      </c>
      <c r="BJ28" s="2">
        <v>0</v>
      </c>
      <c r="BK28" s="5">
        <v>13.4</v>
      </c>
      <c r="BL28" s="5">
        <v>2.5</v>
      </c>
      <c r="BM28" s="2">
        <v>0</v>
      </c>
      <c r="BN28" s="5">
        <v>0.3</v>
      </c>
      <c r="BO28" s="5">
        <v>2682511</v>
      </c>
      <c r="BP28" s="5">
        <v>351180</v>
      </c>
      <c r="BQ28" s="5">
        <v>84</v>
      </c>
      <c r="BR28" s="5">
        <v>11</v>
      </c>
      <c r="BS28" s="5">
        <v>0.12</v>
      </c>
      <c r="BT28" s="5">
        <v>0.02</v>
      </c>
      <c r="BU28" s="5">
        <v>3690933</v>
      </c>
      <c r="BV28" s="5">
        <v>115</v>
      </c>
      <c r="BW28" s="5">
        <v>0.17</v>
      </c>
      <c r="BX28" s="5">
        <v>17774392</v>
      </c>
      <c r="BY28" s="5">
        <v>815904</v>
      </c>
      <c r="BZ28" s="5">
        <v>554</v>
      </c>
      <c r="CA28" s="5">
        <v>25</v>
      </c>
      <c r="CB28" s="5">
        <v>1.05</v>
      </c>
      <c r="CC28" s="5">
        <v>0.05</v>
      </c>
      <c r="CD28" s="5">
        <v>15</v>
      </c>
      <c r="CE28" s="5">
        <v>23</v>
      </c>
      <c r="CF28" s="5">
        <v>22</v>
      </c>
      <c r="CG28" s="5">
        <v>17</v>
      </c>
      <c r="CH28" s="5">
        <v>31</v>
      </c>
      <c r="CI28" s="5">
        <v>20</v>
      </c>
      <c r="CJ28" s="5">
        <v>24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5">
        <v>12</v>
      </c>
      <c r="CR28" s="5">
        <v>36</v>
      </c>
      <c r="CS28" s="5">
        <v>0.80628</v>
      </c>
      <c r="CT28" s="5">
        <v>0.31720999999999999</v>
      </c>
      <c r="CU28" s="2" t="s">
        <v>136</v>
      </c>
    </row>
    <row r="29" spans="1:99" s="2" customFormat="1" x14ac:dyDescent="0.25">
      <c r="A29" s="2" t="s">
        <v>341</v>
      </c>
      <c r="B29" s="2" t="s">
        <v>342</v>
      </c>
      <c r="C29" s="2" t="s">
        <v>343</v>
      </c>
      <c r="D29" s="2">
        <v>1963</v>
      </c>
      <c r="E29" s="2">
        <f>2015-D29</f>
        <v>52</v>
      </c>
      <c r="F29" s="2">
        <v>69</v>
      </c>
      <c r="G29" s="2">
        <v>103</v>
      </c>
      <c r="H29" s="2">
        <v>118000</v>
      </c>
      <c r="I29" s="2">
        <v>126000</v>
      </c>
      <c r="J29" s="2">
        <v>94100</v>
      </c>
      <c r="K29" s="2">
        <v>126000</v>
      </c>
      <c r="L29" s="2">
        <f t="shared" si="1"/>
        <v>5488547400</v>
      </c>
      <c r="M29" s="2">
        <v>4570</v>
      </c>
      <c r="N29" s="2">
        <f t="shared" si="2"/>
        <v>199069200</v>
      </c>
      <c r="O29" s="2">
        <f t="shared" si="3"/>
        <v>7.140625</v>
      </c>
      <c r="P29" s="2">
        <f t="shared" si="4"/>
        <v>18494150.199999999</v>
      </c>
      <c r="Q29" s="2">
        <f t="shared" si="5"/>
        <v>18.4941502</v>
      </c>
      <c r="R29" s="2">
        <v>3343</v>
      </c>
      <c r="S29" s="2">
        <f t="shared" si="6"/>
        <v>8658.3365699999995</v>
      </c>
      <c r="T29" s="2">
        <f t="shared" si="7"/>
        <v>2139520</v>
      </c>
      <c r="U29" s="2">
        <f t="shared" si="8"/>
        <v>93202840000</v>
      </c>
      <c r="V29" s="2">
        <v>1071047.3203</v>
      </c>
      <c r="W29" s="2">
        <f t="shared" si="9"/>
        <v>326.45522322744</v>
      </c>
      <c r="X29" s="2">
        <f t="shared" si="10"/>
        <v>202.84993618089823</v>
      </c>
      <c r="Y29" s="2">
        <f t="shared" si="11"/>
        <v>21.414173771803199</v>
      </c>
      <c r="Z29" s="2">
        <f t="shared" si="12"/>
        <v>27.571052679168851</v>
      </c>
      <c r="AA29" s="2">
        <f t="shared" si="13"/>
        <v>2.8125605836916243</v>
      </c>
      <c r="AB29" s="2">
        <f t="shared" si="14"/>
        <v>1.1987414208334284</v>
      </c>
      <c r="AC29" s="2">
        <v>69</v>
      </c>
      <c r="AD29" s="2">
        <f t="shared" si="15"/>
        <v>0.39958047361114274</v>
      </c>
      <c r="AE29" s="2">
        <v>56.75</v>
      </c>
      <c r="AF29" s="2">
        <f t="shared" si="16"/>
        <v>468.16630196936541</v>
      </c>
      <c r="AG29" s="2">
        <f t="shared" si="17"/>
        <v>0.17317961145768468</v>
      </c>
      <c r="AH29" s="2">
        <f t="shared" si="18"/>
        <v>0.15933553571955961</v>
      </c>
      <c r="AI29" s="2">
        <f t="shared" si="19"/>
        <v>4098986590</v>
      </c>
      <c r="AJ29" s="2">
        <f t="shared" si="20"/>
        <v>116070468</v>
      </c>
      <c r="AK29" s="2">
        <f t="shared" si="21"/>
        <v>116.07046800000001</v>
      </c>
      <c r="AL29" s="2" t="s">
        <v>344</v>
      </c>
      <c r="AM29" s="2" t="s">
        <v>133</v>
      </c>
      <c r="AN29" s="2" t="s">
        <v>133</v>
      </c>
      <c r="AO29" s="2" t="s">
        <v>345</v>
      </c>
      <c r="AP29" s="2" t="s">
        <v>346</v>
      </c>
      <c r="AQ29" s="2" t="s">
        <v>347</v>
      </c>
      <c r="AR29" s="2" t="s">
        <v>348</v>
      </c>
      <c r="AS29" s="2">
        <v>1</v>
      </c>
      <c r="AT29" s="2" t="s">
        <v>349</v>
      </c>
      <c r="AU29" s="2" t="s">
        <v>350</v>
      </c>
      <c r="AV29" s="2">
        <v>11</v>
      </c>
      <c r="AW29" s="5">
        <v>73</v>
      </c>
      <c r="AX29" s="5">
        <v>27</v>
      </c>
      <c r="AY29" s="2">
        <v>0</v>
      </c>
      <c r="AZ29" s="5">
        <v>1.3</v>
      </c>
      <c r="BA29" s="2">
        <v>0</v>
      </c>
      <c r="BB29" s="5">
        <v>2.8</v>
      </c>
      <c r="BC29" s="5">
        <v>2.7</v>
      </c>
      <c r="BD29" s="5">
        <v>0.1</v>
      </c>
      <c r="BE29" s="5">
        <v>1.3</v>
      </c>
      <c r="BF29" s="5">
        <v>28</v>
      </c>
      <c r="BG29" s="5">
        <v>18.899999999999999</v>
      </c>
      <c r="BH29" s="5">
        <v>25.6</v>
      </c>
      <c r="BI29" s="2">
        <v>0</v>
      </c>
      <c r="BJ29" s="2">
        <v>0</v>
      </c>
      <c r="BK29" s="5">
        <v>15.7</v>
      </c>
      <c r="BL29" s="5">
        <v>2.2000000000000002</v>
      </c>
      <c r="BM29" s="2">
        <v>0</v>
      </c>
      <c r="BN29" s="5">
        <v>1.3</v>
      </c>
      <c r="BO29" s="5">
        <v>3877</v>
      </c>
      <c r="BP29" s="5">
        <v>341</v>
      </c>
      <c r="BQ29" s="5">
        <v>134</v>
      </c>
      <c r="BR29" s="5">
        <v>12</v>
      </c>
      <c r="BS29" s="5">
        <v>0.21</v>
      </c>
      <c r="BT29" s="5">
        <v>0.02</v>
      </c>
      <c r="BU29" s="5">
        <v>5732</v>
      </c>
      <c r="BV29" s="5">
        <v>198</v>
      </c>
      <c r="BW29" s="5">
        <v>0.3</v>
      </c>
      <c r="BX29" s="5">
        <v>30996</v>
      </c>
      <c r="BY29" s="5">
        <v>1965</v>
      </c>
      <c r="BZ29" s="5">
        <v>1069</v>
      </c>
      <c r="CA29" s="5">
        <v>68</v>
      </c>
      <c r="CB29" s="5">
        <v>0.62</v>
      </c>
      <c r="CC29" s="5">
        <v>0.04</v>
      </c>
      <c r="CD29" s="5">
        <v>31</v>
      </c>
      <c r="CE29" s="5">
        <v>55</v>
      </c>
      <c r="CF29" s="5">
        <v>15</v>
      </c>
      <c r="CG29" s="5">
        <v>8</v>
      </c>
      <c r="CH29" s="5">
        <v>30</v>
      </c>
      <c r="CI29" s="5">
        <v>14</v>
      </c>
      <c r="CJ29" s="5">
        <v>15</v>
      </c>
      <c r="CK29" s="5">
        <v>1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5">
        <v>9</v>
      </c>
      <c r="CR29" s="5">
        <v>21</v>
      </c>
      <c r="CS29" s="5">
        <v>0.76707999999999998</v>
      </c>
      <c r="CT29" s="5">
        <v>0.30613000000000001</v>
      </c>
      <c r="CU29" s="2" t="s">
        <v>136</v>
      </c>
    </row>
    <row r="30" spans="1:99" s="2" customFormat="1" x14ac:dyDescent="0.25">
      <c r="A30" s="2" t="s">
        <v>351</v>
      </c>
      <c r="B30" s="2" t="s">
        <v>352</v>
      </c>
      <c r="C30" s="2" t="s">
        <v>353</v>
      </c>
      <c r="D30" s="2">
        <v>1979</v>
      </c>
      <c r="E30" s="2">
        <f>2015-D30</f>
        <v>36</v>
      </c>
      <c r="F30" s="2">
        <v>96</v>
      </c>
      <c r="G30" s="2">
        <v>129</v>
      </c>
      <c r="H30" s="2">
        <v>126000</v>
      </c>
      <c r="I30" s="2">
        <v>447300</v>
      </c>
      <c r="J30" s="2">
        <v>126000</v>
      </c>
      <c r="K30" s="2">
        <v>447300</v>
      </c>
      <c r="L30" s="2">
        <f t="shared" si="1"/>
        <v>19484343270</v>
      </c>
      <c r="M30" s="2">
        <v>14200</v>
      </c>
      <c r="N30" s="2">
        <f t="shared" si="2"/>
        <v>618552000</v>
      </c>
      <c r="O30" s="2">
        <f t="shared" si="3"/>
        <v>22.1875</v>
      </c>
      <c r="P30" s="2">
        <f t="shared" si="4"/>
        <v>57465412</v>
      </c>
      <c r="Q30" s="2">
        <f t="shared" si="5"/>
        <v>57.465412000000001</v>
      </c>
      <c r="R30" s="2">
        <v>2627</v>
      </c>
      <c r="S30" s="2">
        <f t="shared" si="6"/>
        <v>6803.9037299999991</v>
      </c>
      <c r="T30" s="2">
        <f t="shared" si="7"/>
        <v>1681280</v>
      </c>
      <c r="U30" s="2">
        <f t="shared" si="8"/>
        <v>73240760000</v>
      </c>
      <c r="V30" s="2">
        <v>1597531.3432</v>
      </c>
      <c r="W30" s="2">
        <f t="shared" si="9"/>
        <v>486.92755340735999</v>
      </c>
      <c r="X30" s="2">
        <f t="shared" si="10"/>
        <v>302.56285121402084</v>
      </c>
      <c r="Y30" s="2">
        <f t="shared" si="11"/>
        <v>18.119907616576331</v>
      </c>
      <c r="Z30" s="2">
        <f t="shared" si="12"/>
        <v>31.499927685950414</v>
      </c>
      <c r="AA30" s="2">
        <f t="shared" si="13"/>
        <v>3.1330093654715965</v>
      </c>
      <c r="AB30" s="2">
        <f t="shared" si="14"/>
        <v>0.98437274018595045</v>
      </c>
      <c r="AC30" s="2">
        <v>96</v>
      </c>
      <c r="AD30" s="2">
        <f t="shared" si="15"/>
        <v>0.32812424672865015</v>
      </c>
      <c r="AE30" s="2">
        <v>5573.48</v>
      </c>
      <c r="AF30" s="2">
        <f t="shared" si="16"/>
        <v>118.4</v>
      </c>
      <c r="AG30" s="2">
        <f t="shared" si="17"/>
        <v>0.11224497240764532</v>
      </c>
      <c r="AH30" s="2">
        <f t="shared" si="18"/>
        <v>0.36974632617691283</v>
      </c>
      <c r="AI30" s="2">
        <f t="shared" si="19"/>
        <v>5488547400</v>
      </c>
      <c r="AJ30" s="2">
        <f t="shared" si="20"/>
        <v>155418480</v>
      </c>
      <c r="AK30" s="2">
        <f t="shared" si="21"/>
        <v>155.41847999999999</v>
      </c>
      <c r="AL30" s="2" t="s">
        <v>354</v>
      </c>
      <c r="AM30" s="2" t="s">
        <v>355</v>
      </c>
      <c r="AN30" s="2" t="s">
        <v>133</v>
      </c>
      <c r="AO30" s="2" t="s">
        <v>356</v>
      </c>
      <c r="AP30" s="2" t="s">
        <v>357</v>
      </c>
      <c r="AQ30" s="2" t="s">
        <v>145</v>
      </c>
      <c r="AR30" s="2" t="s">
        <v>358</v>
      </c>
      <c r="AS30" s="2">
        <v>4</v>
      </c>
      <c r="AT30" s="2" t="s">
        <v>359</v>
      </c>
      <c r="AU30" s="2" t="s">
        <v>360</v>
      </c>
      <c r="AV30" s="2">
        <v>11</v>
      </c>
      <c r="AW30" s="5">
        <v>58</v>
      </c>
      <c r="AX30" s="5">
        <v>41</v>
      </c>
      <c r="AY30" s="5">
        <v>1</v>
      </c>
      <c r="AZ30" s="5">
        <v>1.7</v>
      </c>
      <c r="BA30" s="5">
        <v>0.1</v>
      </c>
      <c r="BB30" s="5">
        <v>0.2</v>
      </c>
      <c r="BC30" s="5">
        <v>0.3</v>
      </c>
      <c r="BD30" s="2">
        <v>0</v>
      </c>
      <c r="BE30" s="5">
        <v>0.2</v>
      </c>
      <c r="BF30" s="5">
        <v>56.4</v>
      </c>
      <c r="BG30" s="5">
        <v>15.6</v>
      </c>
      <c r="BH30" s="5">
        <v>18.5</v>
      </c>
      <c r="BI30" s="2">
        <v>0</v>
      </c>
      <c r="BJ30" s="2">
        <v>0</v>
      </c>
      <c r="BK30" s="5">
        <v>5.2</v>
      </c>
      <c r="BL30" s="5">
        <v>1.4</v>
      </c>
      <c r="BM30" s="2">
        <v>0</v>
      </c>
      <c r="BN30" s="5">
        <v>0.3</v>
      </c>
      <c r="BO30" s="5">
        <v>929593</v>
      </c>
      <c r="BP30" s="5">
        <v>101693</v>
      </c>
      <c r="BQ30" s="5">
        <v>139</v>
      </c>
      <c r="BR30" s="5">
        <v>15</v>
      </c>
      <c r="BS30" s="5">
        <v>0.14000000000000001</v>
      </c>
      <c r="BT30" s="5">
        <v>0.02</v>
      </c>
      <c r="BU30" s="5">
        <v>1211149</v>
      </c>
      <c r="BV30" s="5">
        <v>182</v>
      </c>
      <c r="BW30" s="5">
        <v>0.19</v>
      </c>
      <c r="BX30" s="5">
        <v>4925361</v>
      </c>
      <c r="BY30" s="5">
        <v>159283</v>
      </c>
      <c r="BZ30" s="5">
        <v>738</v>
      </c>
      <c r="CA30" s="5">
        <v>24</v>
      </c>
      <c r="CB30" s="5">
        <v>1.01</v>
      </c>
      <c r="CC30" s="5">
        <v>0.03</v>
      </c>
      <c r="CD30" s="5">
        <v>4</v>
      </c>
      <c r="CE30" s="5">
        <v>10</v>
      </c>
      <c r="CF30" s="5">
        <v>13</v>
      </c>
      <c r="CG30" s="5">
        <v>11</v>
      </c>
      <c r="CH30" s="5">
        <v>45</v>
      </c>
      <c r="CI30" s="5">
        <v>32</v>
      </c>
      <c r="CJ30" s="5">
        <v>51</v>
      </c>
      <c r="CK30" s="2">
        <v>0</v>
      </c>
      <c r="CL30" s="5">
        <v>1</v>
      </c>
      <c r="CM30" s="2">
        <v>0</v>
      </c>
      <c r="CN30" s="2">
        <v>0</v>
      </c>
      <c r="CO30" s="2">
        <v>0</v>
      </c>
      <c r="CP30" s="2">
        <v>0</v>
      </c>
      <c r="CQ30" s="5">
        <v>6</v>
      </c>
      <c r="CR30" s="5">
        <v>27</v>
      </c>
      <c r="CS30" s="5">
        <v>0.77193999999999996</v>
      </c>
      <c r="CT30" s="5">
        <v>0.23791999999999999</v>
      </c>
      <c r="CU30" s="2" t="s">
        <v>136</v>
      </c>
    </row>
    <row r="31" spans="1:99" s="2" customFormat="1" x14ac:dyDescent="0.25">
      <c r="A31" s="2" t="s">
        <v>361</v>
      </c>
      <c r="C31" s="2" t="s">
        <v>362</v>
      </c>
      <c r="F31" s="2">
        <v>38</v>
      </c>
      <c r="G31" s="2">
        <v>51</v>
      </c>
      <c r="H31" s="2">
        <v>0</v>
      </c>
      <c r="I31" s="2">
        <v>13841</v>
      </c>
      <c r="J31" s="2">
        <v>6451</v>
      </c>
      <c r="K31" s="2">
        <v>13841</v>
      </c>
      <c r="L31" s="2">
        <f t="shared" si="1"/>
        <v>602912575.89999998</v>
      </c>
      <c r="M31" s="2">
        <v>439</v>
      </c>
      <c r="N31" s="2">
        <f t="shared" si="2"/>
        <v>19122840</v>
      </c>
      <c r="O31" s="2">
        <f t="shared" si="3"/>
        <v>0.68593750000000009</v>
      </c>
      <c r="P31" s="2">
        <f t="shared" si="4"/>
        <v>1776571.54</v>
      </c>
      <c r="Q31" s="2">
        <f t="shared" si="5"/>
        <v>1.7765715400000002</v>
      </c>
      <c r="R31" s="2">
        <v>9.1199999999999992</v>
      </c>
      <c r="S31" s="2">
        <f t="shared" si="6"/>
        <v>23.620708799999996</v>
      </c>
      <c r="T31" s="2">
        <f t="shared" si="7"/>
        <v>5836.7999999999993</v>
      </c>
      <c r="U31" s="2">
        <f t="shared" si="8"/>
        <v>254265599.99999997</v>
      </c>
      <c r="V31" s="2">
        <v>78711.012056000007</v>
      </c>
      <c r="W31" s="2">
        <f t="shared" si="9"/>
        <v>23.9911164746688</v>
      </c>
      <c r="X31" s="2">
        <f t="shared" si="10"/>
        <v>14.907393417334067</v>
      </c>
      <c r="Y31" s="2">
        <f t="shared" si="11"/>
        <v>5.0775475604310145</v>
      </c>
      <c r="Z31" s="2">
        <f t="shared" si="12"/>
        <v>31.528401424683778</v>
      </c>
      <c r="AA31" s="2">
        <f t="shared" si="13"/>
        <v>3.0150276910266198</v>
      </c>
      <c r="AB31" s="2">
        <f t="shared" si="14"/>
        <v>2.4890843230013511</v>
      </c>
      <c r="AC31" s="2">
        <v>38</v>
      </c>
      <c r="AD31" s="2">
        <f t="shared" si="15"/>
        <v>0.82969477433378369</v>
      </c>
      <c r="AE31" s="2" t="s">
        <v>133</v>
      </c>
      <c r="AF31" s="2">
        <f t="shared" si="16"/>
        <v>13.295671981776763</v>
      </c>
      <c r="AG31" s="2">
        <f t="shared" si="17"/>
        <v>0.63895637008860073</v>
      </c>
      <c r="AH31" s="2">
        <f t="shared" si="18"/>
        <v>0.22326649090489031</v>
      </c>
      <c r="AI31" s="2">
        <f t="shared" si="19"/>
        <v>281004914.90000004</v>
      </c>
      <c r="AJ31" s="2">
        <f t="shared" si="20"/>
        <v>7957179.4800000004</v>
      </c>
      <c r="AK31" s="2">
        <f t="shared" si="21"/>
        <v>7.9571794800000006</v>
      </c>
      <c r="AL31" s="2" t="s">
        <v>363</v>
      </c>
      <c r="AM31" s="2" t="s">
        <v>133</v>
      </c>
      <c r="AN31" s="2" t="s">
        <v>133</v>
      </c>
      <c r="AO31" s="2" t="s">
        <v>364</v>
      </c>
      <c r="AP31" s="2" t="s">
        <v>133</v>
      </c>
      <c r="AQ31" s="2" t="s">
        <v>133</v>
      </c>
      <c r="AR31" s="2" t="s">
        <v>133</v>
      </c>
      <c r="AS31" s="2">
        <v>0</v>
      </c>
      <c r="AT31" s="2" t="s">
        <v>133</v>
      </c>
      <c r="AU31" s="2" t="s">
        <v>133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136</v>
      </c>
    </row>
    <row r="32" spans="1:99" s="2" customFormat="1" x14ac:dyDescent="0.25">
      <c r="A32" s="2" t="s">
        <v>365</v>
      </c>
      <c r="B32" s="2" t="s">
        <v>366</v>
      </c>
      <c r="C32" s="2" t="s">
        <v>367</v>
      </c>
      <c r="D32" s="2">
        <v>1967</v>
      </c>
      <c r="E32" s="2">
        <f t="shared" ref="E32:E43" si="22">2015-D32</f>
        <v>48</v>
      </c>
      <c r="F32" s="2">
        <v>74</v>
      </c>
      <c r="G32" s="2">
        <v>81</v>
      </c>
      <c r="H32" s="2">
        <v>500000</v>
      </c>
      <c r="I32" s="2">
        <v>251600</v>
      </c>
      <c r="J32" s="2">
        <v>220100</v>
      </c>
      <c r="K32" s="2">
        <v>251600</v>
      </c>
      <c r="L32" s="2">
        <f t="shared" si="1"/>
        <v>10959670840</v>
      </c>
      <c r="M32" s="2">
        <v>9930</v>
      </c>
      <c r="N32" s="2">
        <f t="shared" si="2"/>
        <v>432550800</v>
      </c>
      <c r="O32" s="2">
        <f t="shared" si="3"/>
        <v>15.515625</v>
      </c>
      <c r="P32" s="2">
        <f t="shared" si="4"/>
        <v>40185319.800000004</v>
      </c>
      <c r="Q32" s="2">
        <f t="shared" si="5"/>
        <v>40.185319800000002</v>
      </c>
      <c r="R32" s="2">
        <v>21870</v>
      </c>
      <c r="S32" s="2">
        <f t="shared" si="6"/>
        <v>56643.081299999998</v>
      </c>
      <c r="T32" s="2">
        <f t="shared" si="7"/>
        <v>13996800</v>
      </c>
      <c r="U32" s="2">
        <f t="shared" si="8"/>
        <v>609735600000</v>
      </c>
      <c r="V32" s="2">
        <v>430395.79401999997</v>
      </c>
      <c r="W32" s="2">
        <f t="shared" si="9"/>
        <v>131.18463801729598</v>
      </c>
      <c r="X32" s="2">
        <f t="shared" si="10"/>
        <v>81.514381012623872</v>
      </c>
      <c r="Y32" s="2">
        <f t="shared" si="11"/>
        <v>5.8377320614931856</v>
      </c>
      <c r="Z32" s="2">
        <f t="shared" si="12"/>
        <v>25.337303364136652</v>
      </c>
      <c r="AA32" s="2">
        <f t="shared" si="13"/>
        <v>0.48320434030079185</v>
      </c>
      <c r="AB32" s="2">
        <f t="shared" si="14"/>
        <v>1.027187974221756</v>
      </c>
      <c r="AC32" s="2">
        <v>74</v>
      </c>
      <c r="AD32" s="2">
        <f t="shared" si="15"/>
        <v>0.34239599140725208</v>
      </c>
      <c r="AE32" s="2">
        <v>36612.699999999997</v>
      </c>
      <c r="AF32" s="2">
        <f t="shared" si="16"/>
        <v>1409.546827794562</v>
      </c>
      <c r="AG32" s="2">
        <f t="shared" si="17"/>
        <v>0.1079660667063488</v>
      </c>
      <c r="AH32" s="2">
        <f t="shared" si="18"/>
        <v>0.14801825303032226</v>
      </c>
      <c r="AI32" s="2">
        <f t="shared" si="19"/>
        <v>9587533990</v>
      </c>
      <c r="AJ32" s="2">
        <f t="shared" si="20"/>
        <v>271488948</v>
      </c>
      <c r="AK32" s="2">
        <f t="shared" si="21"/>
        <v>271.48894799999999</v>
      </c>
      <c r="AL32" s="2" t="s">
        <v>368</v>
      </c>
      <c r="AM32" s="2" t="s">
        <v>369</v>
      </c>
      <c r="AN32" s="2" t="s">
        <v>370</v>
      </c>
      <c r="AO32" s="2" t="s">
        <v>371</v>
      </c>
      <c r="AP32" s="2" t="s">
        <v>372</v>
      </c>
      <c r="AQ32" s="2" t="s">
        <v>262</v>
      </c>
      <c r="AR32" s="2" t="s">
        <v>373</v>
      </c>
      <c r="AS32" s="2">
        <v>5</v>
      </c>
      <c r="AT32" s="2" t="s">
        <v>374</v>
      </c>
      <c r="AU32" s="2" t="s">
        <v>375</v>
      </c>
      <c r="AV32" s="2">
        <v>11</v>
      </c>
      <c r="AW32" s="5">
        <v>62</v>
      </c>
      <c r="AX32" s="5">
        <v>37</v>
      </c>
      <c r="AY32" s="5">
        <v>1</v>
      </c>
      <c r="AZ32" s="5">
        <v>1.7</v>
      </c>
      <c r="BA32" s="5">
        <v>0.2</v>
      </c>
      <c r="BB32" s="5">
        <v>0.7</v>
      </c>
      <c r="BC32" s="5">
        <v>1.9</v>
      </c>
      <c r="BD32" s="5">
        <v>0.2</v>
      </c>
      <c r="BE32" s="5">
        <v>0.8</v>
      </c>
      <c r="BF32" s="5">
        <v>46.4</v>
      </c>
      <c r="BG32" s="5">
        <v>13.8</v>
      </c>
      <c r="BH32" s="5">
        <v>18.5</v>
      </c>
      <c r="BI32" s="2">
        <v>0</v>
      </c>
      <c r="BJ32" s="2">
        <v>0</v>
      </c>
      <c r="BK32" s="5">
        <v>12.9</v>
      </c>
      <c r="BL32" s="5">
        <v>2.2999999999999998</v>
      </c>
      <c r="BM32" s="2">
        <v>0</v>
      </c>
      <c r="BN32" s="5">
        <v>0.5</v>
      </c>
      <c r="BO32" s="5">
        <v>5079770</v>
      </c>
      <c r="BP32" s="5">
        <v>658454</v>
      </c>
      <c r="BQ32" s="5">
        <v>90</v>
      </c>
      <c r="BR32" s="5">
        <v>12</v>
      </c>
      <c r="BS32" s="5">
        <v>0.13</v>
      </c>
      <c r="BT32" s="5">
        <v>0.02</v>
      </c>
      <c r="BU32" s="5">
        <v>7104127</v>
      </c>
      <c r="BV32" s="5">
        <v>126</v>
      </c>
      <c r="BW32" s="5">
        <v>0.19</v>
      </c>
      <c r="BX32" s="5">
        <v>12562705</v>
      </c>
      <c r="BY32" s="5">
        <v>1356365</v>
      </c>
      <c r="BZ32" s="5">
        <v>222</v>
      </c>
      <c r="CA32" s="5">
        <v>24</v>
      </c>
      <c r="CB32" s="5">
        <v>0.86</v>
      </c>
      <c r="CC32" s="5">
        <v>0.04</v>
      </c>
      <c r="CD32" s="5">
        <v>14</v>
      </c>
      <c r="CE32" s="5">
        <v>21</v>
      </c>
      <c r="CF32" s="5">
        <v>20</v>
      </c>
      <c r="CG32" s="5">
        <v>13</v>
      </c>
      <c r="CH32" s="5">
        <v>32</v>
      </c>
      <c r="CI32" s="5">
        <v>20</v>
      </c>
      <c r="CJ32" s="5">
        <v>25</v>
      </c>
      <c r="CK32" s="5">
        <v>1</v>
      </c>
      <c r="CL32" s="5">
        <v>1</v>
      </c>
      <c r="CM32" s="2">
        <v>0</v>
      </c>
      <c r="CN32" s="2">
        <v>0</v>
      </c>
      <c r="CO32" s="2">
        <v>0</v>
      </c>
      <c r="CP32" s="2">
        <v>0</v>
      </c>
      <c r="CQ32" s="5">
        <v>14</v>
      </c>
      <c r="CR32" s="5">
        <v>40</v>
      </c>
      <c r="CS32" s="5">
        <v>0.85021000000000002</v>
      </c>
      <c r="CT32" s="5">
        <v>0.42919000000000002</v>
      </c>
      <c r="CU32" s="2" t="s">
        <v>136</v>
      </c>
    </row>
    <row r="33" spans="1:99" s="2" customFormat="1" x14ac:dyDescent="0.25">
      <c r="A33" s="2" t="s">
        <v>376</v>
      </c>
      <c r="B33" s="2" t="s">
        <v>334</v>
      </c>
      <c r="C33" s="2" t="s">
        <v>377</v>
      </c>
      <c r="D33" s="2">
        <v>1942</v>
      </c>
      <c r="E33" s="2">
        <f t="shared" si="22"/>
        <v>73</v>
      </c>
      <c r="F33" s="2">
        <v>85</v>
      </c>
      <c r="G33" s="2">
        <v>112</v>
      </c>
      <c r="H33" s="2">
        <v>560000</v>
      </c>
      <c r="I33" s="2">
        <v>1175000</v>
      </c>
      <c r="J33" s="2">
        <v>796000</v>
      </c>
      <c r="K33" s="2">
        <v>1175000</v>
      </c>
      <c r="L33" s="2">
        <f t="shared" si="1"/>
        <v>51182882500</v>
      </c>
      <c r="M33" s="2">
        <v>32700</v>
      </c>
      <c r="N33" s="2">
        <f t="shared" si="2"/>
        <v>1424412000</v>
      </c>
      <c r="O33" s="2">
        <f t="shared" si="3"/>
        <v>51.09375</v>
      </c>
      <c r="P33" s="2">
        <f t="shared" si="4"/>
        <v>132332322</v>
      </c>
      <c r="Q33" s="2">
        <f t="shared" si="5"/>
        <v>132.332322</v>
      </c>
      <c r="R33" s="2">
        <v>17310</v>
      </c>
      <c r="S33" s="2">
        <f t="shared" si="6"/>
        <v>44832.726899999994</v>
      </c>
      <c r="T33" s="2">
        <f t="shared" si="7"/>
        <v>11078400</v>
      </c>
      <c r="U33" s="2">
        <f t="shared" si="8"/>
        <v>482602800000</v>
      </c>
      <c r="V33" s="2">
        <v>4271652.6491999999</v>
      </c>
      <c r="W33" s="2">
        <f t="shared" si="9"/>
        <v>1301.9997274761599</v>
      </c>
      <c r="X33" s="2">
        <f t="shared" si="10"/>
        <v>809.02538184258481</v>
      </c>
      <c r="Y33" s="2">
        <f t="shared" si="11"/>
        <v>31.928081103455007</v>
      </c>
      <c r="Z33" s="2">
        <f t="shared" si="12"/>
        <v>35.932639222359825</v>
      </c>
      <c r="AA33" s="2">
        <f t="shared" si="13"/>
        <v>1.3260677510727095</v>
      </c>
      <c r="AB33" s="2">
        <f t="shared" si="14"/>
        <v>1.268210796083288</v>
      </c>
      <c r="AC33" s="2">
        <v>85</v>
      </c>
      <c r="AD33" s="2">
        <f t="shared" si="15"/>
        <v>0.42273693202776264</v>
      </c>
      <c r="AE33" s="2">
        <v>18999.5</v>
      </c>
      <c r="AF33" s="2">
        <f t="shared" si="16"/>
        <v>338.78899082568807</v>
      </c>
      <c r="AG33" s="2">
        <f t="shared" si="17"/>
        <v>8.4375576568458316E-2</v>
      </c>
      <c r="AH33" s="2">
        <f t="shared" si="18"/>
        <v>0.13477854175048801</v>
      </c>
      <c r="AI33" s="2">
        <f t="shared" si="19"/>
        <v>34673680400</v>
      </c>
      <c r="AJ33" s="2">
        <f t="shared" si="20"/>
        <v>981850080</v>
      </c>
      <c r="AK33" s="2">
        <f t="shared" si="21"/>
        <v>981.85008000000005</v>
      </c>
      <c r="AL33" s="2" t="s">
        <v>332</v>
      </c>
      <c r="AM33" s="2" t="s">
        <v>333</v>
      </c>
      <c r="AN33" s="2" t="s">
        <v>334</v>
      </c>
      <c r="AO33" s="2" t="s">
        <v>335</v>
      </c>
      <c r="AP33" s="2" t="s">
        <v>336</v>
      </c>
      <c r="AQ33" s="2" t="s">
        <v>337</v>
      </c>
      <c r="AR33" s="2" t="s">
        <v>338</v>
      </c>
      <c r="AS33" s="2">
        <v>5</v>
      </c>
      <c r="AT33" s="2" t="s">
        <v>339</v>
      </c>
      <c r="AU33" s="2" t="s">
        <v>340</v>
      </c>
      <c r="AV33" s="2">
        <v>11</v>
      </c>
      <c r="AW33" s="5">
        <v>57</v>
      </c>
      <c r="AX33" s="5">
        <v>42</v>
      </c>
      <c r="AY33" s="5">
        <v>2</v>
      </c>
      <c r="AZ33" s="5">
        <v>1.5</v>
      </c>
      <c r="BA33" s="5">
        <v>0.2</v>
      </c>
      <c r="BB33" s="5">
        <v>0.8</v>
      </c>
      <c r="BC33" s="5">
        <v>2.2000000000000002</v>
      </c>
      <c r="BD33" s="5">
        <v>0.3</v>
      </c>
      <c r="BE33" s="5">
        <v>1</v>
      </c>
      <c r="BF33" s="5">
        <v>43.6</v>
      </c>
      <c r="BG33" s="5">
        <v>15.1</v>
      </c>
      <c r="BH33" s="5">
        <v>19.100000000000001</v>
      </c>
      <c r="BI33" s="2">
        <v>0</v>
      </c>
      <c r="BJ33" s="2">
        <v>0</v>
      </c>
      <c r="BK33" s="5">
        <v>13.4</v>
      </c>
      <c r="BL33" s="5">
        <v>2.5</v>
      </c>
      <c r="BM33" s="2">
        <v>0</v>
      </c>
      <c r="BN33" s="5">
        <v>0.3</v>
      </c>
      <c r="BO33" s="5">
        <v>2682511</v>
      </c>
      <c r="BP33" s="5">
        <v>351180</v>
      </c>
      <c r="BQ33" s="5">
        <v>84</v>
      </c>
      <c r="BR33" s="5">
        <v>11</v>
      </c>
      <c r="BS33" s="5">
        <v>0.12</v>
      </c>
      <c r="BT33" s="5">
        <v>0.02</v>
      </c>
      <c r="BU33" s="5">
        <v>3690933</v>
      </c>
      <c r="BV33" s="5">
        <v>115</v>
      </c>
      <c r="BW33" s="5">
        <v>0.17</v>
      </c>
      <c r="BX33" s="5">
        <v>17774392</v>
      </c>
      <c r="BY33" s="5">
        <v>815904</v>
      </c>
      <c r="BZ33" s="5">
        <v>554</v>
      </c>
      <c r="CA33" s="5">
        <v>25</v>
      </c>
      <c r="CB33" s="5">
        <v>1.05</v>
      </c>
      <c r="CC33" s="5">
        <v>0.05</v>
      </c>
      <c r="CD33" s="5">
        <v>15</v>
      </c>
      <c r="CE33" s="5">
        <v>23</v>
      </c>
      <c r="CF33" s="5">
        <v>22</v>
      </c>
      <c r="CG33" s="5">
        <v>17</v>
      </c>
      <c r="CH33" s="5">
        <v>31</v>
      </c>
      <c r="CI33" s="5">
        <v>20</v>
      </c>
      <c r="CJ33" s="5">
        <v>24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5">
        <v>12</v>
      </c>
      <c r="CR33" s="5">
        <v>36</v>
      </c>
      <c r="CS33" s="5">
        <v>0.80628</v>
      </c>
      <c r="CT33" s="5">
        <v>0.31720999999999999</v>
      </c>
      <c r="CU33" s="2" t="s">
        <v>136</v>
      </c>
    </row>
    <row r="34" spans="1:99" s="2" customFormat="1" x14ac:dyDescent="0.25">
      <c r="A34" s="2" t="s">
        <v>378</v>
      </c>
      <c r="B34" s="2" t="s">
        <v>379</v>
      </c>
      <c r="C34" s="2" t="s">
        <v>380</v>
      </c>
      <c r="D34" s="2">
        <v>1986</v>
      </c>
      <c r="E34" s="2">
        <f t="shared" si="22"/>
        <v>29</v>
      </c>
      <c r="F34" s="2">
        <v>23</v>
      </c>
      <c r="G34" s="2">
        <v>44.5</v>
      </c>
      <c r="H34" s="2">
        <v>0</v>
      </c>
      <c r="I34" s="2">
        <v>14600</v>
      </c>
      <c r="J34" s="2">
        <v>1336</v>
      </c>
      <c r="K34" s="2">
        <v>14600</v>
      </c>
      <c r="L34" s="2">
        <f t="shared" si="1"/>
        <v>635974540</v>
      </c>
      <c r="M34" s="2">
        <v>275</v>
      </c>
      <c r="N34" s="2">
        <f t="shared" si="2"/>
        <v>11979000</v>
      </c>
      <c r="O34" s="2">
        <f t="shared" si="3"/>
        <v>0.4296875</v>
      </c>
      <c r="P34" s="2">
        <f t="shared" si="4"/>
        <v>1112886.5</v>
      </c>
      <c r="Q34" s="2">
        <f t="shared" si="5"/>
        <v>1.1128865000000001</v>
      </c>
      <c r="R34" s="2">
        <v>2.39</v>
      </c>
      <c r="S34" s="2">
        <f t="shared" si="6"/>
        <v>6.1900760999999997</v>
      </c>
      <c r="T34" s="2">
        <f t="shared" si="7"/>
        <v>1529.6000000000001</v>
      </c>
      <c r="U34" s="2">
        <f t="shared" si="8"/>
        <v>66633200</v>
      </c>
      <c r="W34" s="2">
        <f t="shared" si="9"/>
        <v>0</v>
      </c>
      <c r="X34" s="2">
        <f t="shared" si="10"/>
        <v>0</v>
      </c>
      <c r="Y34" s="2">
        <f t="shared" si="11"/>
        <v>0</v>
      </c>
      <c r="Z34" s="2">
        <f t="shared" si="12"/>
        <v>53.090787210952499</v>
      </c>
      <c r="AA34" s="2">
        <f t="shared" si="13"/>
        <v>0</v>
      </c>
      <c r="AB34" s="2">
        <f t="shared" si="14"/>
        <v>6.9248852883851084</v>
      </c>
      <c r="AC34" s="2">
        <v>23</v>
      </c>
      <c r="AD34" s="2">
        <f t="shared" si="15"/>
        <v>2.3082950961283695</v>
      </c>
      <c r="AE34" s="2" t="s">
        <v>133</v>
      </c>
      <c r="AF34" s="2">
        <f t="shared" si="16"/>
        <v>5.562181818181819</v>
      </c>
      <c r="AG34" s="2">
        <f t="shared" si="17"/>
        <v>1.359422115748653</v>
      </c>
      <c r="AH34" s="2">
        <f t="shared" si="18"/>
        <v>0.67532418624177848</v>
      </c>
      <c r="AI34" s="2">
        <f t="shared" si="19"/>
        <v>58196026.399999999</v>
      </c>
      <c r="AJ34" s="2">
        <f t="shared" si="20"/>
        <v>1647929.28</v>
      </c>
      <c r="AK34" s="2">
        <f t="shared" si="21"/>
        <v>1.6479292800000001</v>
      </c>
      <c r="AL34" s="2" t="s">
        <v>133</v>
      </c>
      <c r="AM34" s="2" t="s">
        <v>133</v>
      </c>
      <c r="AN34" s="2" t="s">
        <v>133</v>
      </c>
      <c r="AO34" s="2" t="s">
        <v>133</v>
      </c>
      <c r="AP34" s="2" t="s">
        <v>133</v>
      </c>
      <c r="AQ34" s="2" t="s">
        <v>133</v>
      </c>
      <c r="AR34" s="2" t="s">
        <v>133</v>
      </c>
      <c r="AS34" s="2">
        <v>0</v>
      </c>
      <c r="AT34" s="2" t="s">
        <v>133</v>
      </c>
      <c r="AU34" s="2" t="s">
        <v>133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136</v>
      </c>
    </row>
    <row r="35" spans="1:99" s="2" customFormat="1" x14ac:dyDescent="0.25">
      <c r="A35" s="2" t="s">
        <v>381</v>
      </c>
      <c r="B35" s="2" t="s">
        <v>382</v>
      </c>
      <c r="C35" s="2" t="s">
        <v>383</v>
      </c>
      <c r="D35" s="2">
        <v>1942</v>
      </c>
      <c r="E35" s="2">
        <f t="shared" si="22"/>
        <v>73</v>
      </c>
      <c r="F35" s="2">
        <v>95</v>
      </c>
      <c r="G35" s="2">
        <v>110</v>
      </c>
      <c r="H35" s="2">
        <v>117000</v>
      </c>
      <c r="I35" s="2">
        <v>2870</v>
      </c>
      <c r="J35" s="2">
        <v>2870</v>
      </c>
      <c r="K35" s="2">
        <v>2870</v>
      </c>
      <c r="L35" s="2">
        <f t="shared" si="1"/>
        <v>125016913</v>
      </c>
      <c r="M35" s="2">
        <v>480</v>
      </c>
      <c r="N35" s="2">
        <f t="shared" si="2"/>
        <v>20908800</v>
      </c>
      <c r="O35" s="2">
        <f t="shared" si="3"/>
        <v>0.75</v>
      </c>
      <c r="P35" s="2">
        <f t="shared" si="4"/>
        <v>1942492.8</v>
      </c>
      <c r="Q35" s="2">
        <f t="shared" si="5"/>
        <v>1.9424928000000001</v>
      </c>
      <c r="R35" s="2">
        <v>492</v>
      </c>
      <c r="S35" s="2">
        <f t="shared" si="6"/>
        <v>1274.2750799999999</v>
      </c>
      <c r="T35" s="2">
        <f t="shared" si="7"/>
        <v>314880</v>
      </c>
      <c r="U35" s="2">
        <f t="shared" si="8"/>
        <v>13716960000</v>
      </c>
      <c r="V35" s="2">
        <v>113984.77638</v>
      </c>
      <c r="W35" s="2">
        <f t="shared" si="9"/>
        <v>34.742559840623997</v>
      </c>
      <c r="X35" s="2">
        <f t="shared" si="10"/>
        <v>21.588032737713721</v>
      </c>
      <c r="Y35" s="2">
        <f t="shared" si="11"/>
        <v>7.0319697932289387</v>
      </c>
      <c r="Z35" s="2">
        <f t="shared" si="12"/>
        <v>5.9791529403887358</v>
      </c>
      <c r="AA35" s="2">
        <f t="shared" si="13"/>
        <v>9.8140395849594224</v>
      </c>
      <c r="AB35" s="2">
        <f t="shared" si="14"/>
        <v>0.18881535601227586</v>
      </c>
      <c r="AC35" s="2">
        <v>95</v>
      </c>
      <c r="AD35" s="2">
        <f t="shared" si="15"/>
        <v>6.2938452004091955E-2</v>
      </c>
      <c r="AE35" s="2">
        <v>1256.22</v>
      </c>
      <c r="AF35" s="2">
        <f t="shared" si="16"/>
        <v>656</v>
      </c>
      <c r="AG35" s="2">
        <f t="shared" si="17"/>
        <v>0.11588322062117462</v>
      </c>
      <c r="AH35" s="2">
        <f t="shared" si="18"/>
        <v>0.54871320133433987</v>
      </c>
      <c r="AI35" s="2">
        <f t="shared" si="19"/>
        <v>125016913</v>
      </c>
      <c r="AJ35" s="2">
        <f t="shared" si="20"/>
        <v>3540087.6</v>
      </c>
      <c r="AK35" s="2">
        <f t="shared" si="21"/>
        <v>3.5400876000000001</v>
      </c>
      <c r="AL35" s="2" t="s">
        <v>384</v>
      </c>
      <c r="AM35" s="2" t="s">
        <v>133</v>
      </c>
      <c r="AN35" s="2" t="s">
        <v>385</v>
      </c>
      <c r="AO35" s="2" t="s">
        <v>386</v>
      </c>
      <c r="AP35" s="2" t="s">
        <v>350</v>
      </c>
      <c r="AQ35" s="2" t="s">
        <v>387</v>
      </c>
      <c r="AR35" s="2" t="s">
        <v>388</v>
      </c>
      <c r="AS35" s="2">
        <v>3</v>
      </c>
      <c r="AT35" s="2" t="s">
        <v>389</v>
      </c>
      <c r="AU35" s="2" t="s">
        <v>390</v>
      </c>
      <c r="AV35" s="2">
        <v>11</v>
      </c>
      <c r="AW35" s="5">
        <v>47</v>
      </c>
      <c r="AX35" s="5">
        <v>52</v>
      </c>
      <c r="AY35" s="5">
        <v>2</v>
      </c>
      <c r="AZ35" s="5">
        <v>1.1000000000000001</v>
      </c>
      <c r="BA35" s="2">
        <v>0</v>
      </c>
      <c r="BB35" s="5">
        <v>0.1</v>
      </c>
      <c r="BC35" s="5">
        <v>0.2</v>
      </c>
      <c r="BD35" s="2">
        <v>0</v>
      </c>
      <c r="BE35" s="5">
        <v>0.1</v>
      </c>
      <c r="BF35" s="5">
        <v>55.7</v>
      </c>
      <c r="BG35" s="5">
        <v>16.5</v>
      </c>
      <c r="BH35" s="5">
        <v>21.9</v>
      </c>
      <c r="BI35" s="2">
        <v>0</v>
      </c>
      <c r="BJ35" s="2">
        <v>0</v>
      </c>
      <c r="BK35" s="5">
        <v>2.9</v>
      </c>
      <c r="BL35" s="5">
        <v>0.3</v>
      </c>
      <c r="BM35" s="2">
        <v>0</v>
      </c>
      <c r="BN35" s="5">
        <v>1.2</v>
      </c>
      <c r="BO35" s="5">
        <v>192865</v>
      </c>
      <c r="BP35" s="5">
        <v>21406</v>
      </c>
      <c r="BQ35" s="5">
        <v>147</v>
      </c>
      <c r="BR35" s="5">
        <v>16</v>
      </c>
      <c r="BS35" s="5">
        <v>0.17</v>
      </c>
      <c r="BT35" s="5">
        <v>0.02</v>
      </c>
      <c r="BU35" s="5">
        <v>258468</v>
      </c>
      <c r="BV35" s="5">
        <v>196</v>
      </c>
      <c r="BW35" s="5">
        <v>0.23</v>
      </c>
      <c r="BX35" s="5">
        <v>65949</v>
      </c>
      <c r="BY35" s="5">
        <v>41360</v>
      </c>
      <c r="BZ35" s="5">
        <v>50</v>
      </c>
      <c r="CA35" s="5">
        <v>31</v>
      </c>
      <c r="CB35" s="5">
        <v>1.44</v>
      </c>
      <c r="CC35" s="5">
        <v>0.04</v>
      </c>
      <c r="CD35" s="5">
        <v>3</v>
      </c>
      <c r="CE35" s="5">
        <v>11</v>
      </c>
      <c r="CF35" s="5">
        <v>21</v>
      </c>
      <c r="CG35" s="5">
        <v>5</v>
      </c>
      <c r="CH35" s="5">
        <v>32</v>
      </c>
      <c r="CI35" s="5">
        <v>23</v>
      </c>
      <c r="CJ35" s="5">
        <v>52</v>
      </c>
      <c r="CK35" s="5">
        <v>1</v>
      </c>
      <c r="CL35" s="5">
        <v>2</v>
      </c>
      <c r="CM35" s="2">
        <v>0</v>
      </c>
      <c r="CN35" s="2">
        <v>0</v>
      </c>
      <c r="CO35" s="2">
        <v>0</v>
      </c>
      <c r="CP35" s="2">
        <v>0</v>
      </c>
      <c r="CQ35" s="5">
        <v>20</v>
      </c>
      <c r="CR35" s="5">
        <v>30</v>
      </c>
      <c r="CS35" s="5">
        <v>0.78154000000000001</v>
      </c>
      <c r="CT35" s="5">
        <v>0.31259999999999999</v>
      </c>
      <c r="CU35" s="2" t="s">
        <v>136</v>
      </c>
    </row>
    <row r="36" spans="1:99" s="2" customFormat="1" x14ac:dyDescent="0.25">
      <c r="A36" s="2" t="s">
        <v>391</v>
      </c>
      <c r="B36" s="2" t="s">
        <v>392</v>
      </c>
      <c r="C36" s="2" t="s">
        <v>393</v>
      </c>
      <c r="D36" s="2">
        <v>1911</v>
      </c>
      <c r="E36" s="2">
        <f t="shared" si="22"/>
        <v>104</v>
      </c>
      <c r="F36" s="2">
        <v>117</v>
      </c>
      <c r="G36" s="2">
        <v>135</v>
      </c>
      <c r="H36" s="2">
        <v>20000</v>
      </c>
      <c r="I36" s="2">
        <v>85200</v>
      </c>
      <c r="J36" s="2">
        <v>85200</v>
      </c>
      <c r="K36" s="2">
        <v>85200</v>
      </c>
      <c r="L36" s="2">
        <f t="shared" si="1"/>
        <v>3711303480</v>
      </c>
      <c r="M36" s="2">
        <v>1890</v>
      </c>
      <c r="N36" s="2">
        <f t="shared" si="2"/>
        <v>82328400</v>
      </c>
      <c r="O36" s="2">
        <f t="shared" si="3"/>
        <v>2.953125</v>
      </c>
      <c r="P36" s="2">
        <f t="shared" si="4"/>
        <v>7648565.4000000004</v>
      </c>
      <c r="Q36" s="2">
        <f t="shared" si="5"/>
        <v>7.6485654000000007</v>
      </c>
      <c r="R36" s="2">
        <v>595</v>
      </c>
      <c r="S36" s="2">
        <f t="shared" si="6"/>
        <v>1541.04405</v>
      </c>
      <c r="T36" s="2">
        <f t="shared" si="7"/>
        <v>380800</v>
      </c>
      <c r="U36" s="2">
        <f t="shared" si="8"/>
        <v>16588600000</v>
      </c>
      <c r="V36" s="2">
        <v>223283.20785000001</v>
      </c>
      <c r="W36" s="2">
        <f t="shared" si="9"/>
        <v>68.056721752679991</v>
      </c>
      <c r="X36" s="2">
        <f t="shared" si="10"/>
        <v>42.288499867542903</v>
      </c>
      <c r="Y36" s="2">
        <f t="shared" si="11"/>
        <v>6.9418611777341059</v>
      </c>
      <c r="Z36" s="2">
        <f t="shared" si="12"/>
        <v>45.079261591382803</v>
      </c>
      <c r="AA36" s="2">
        <f t="shared" si="13"/>
        <v>0.64758878457582736</v>
      </c>
      <c r="AB36" s="2">
        <f t="shared" si="14"/>
        <v>1.1558785023431486</v>
      </c>
      <c r="AC36" s="2">
        <v>117</v>
      </c>
      <c r="AD36" s="2">
        <f t="shared" si="15"/>
        <v>0.38529283411438292</v>
      </c>
      <c r="AE36" s="2">
        <v>1337.8</v>
      </c>
      <c r="AF36" s="2">
        <f t="shared" si="16"/>
        <v>201.4814814814815</v>
      </c>
      <c r="AG36" s="2">
        <f t="shared" si="17"/>
        <v>0.44029870125608717</v>
      </c>
      <c r="AH36" s="2">
        <f t="shared" si="18"/>
        <v>7.2779367615362384E-2</v>
      </c>
      <c r="AI36" s="2">
        <f t="shared" si="19"/>
        <v>3711303480</v>
      </c>
      <c r="AJ36" s="2">
        <f t="shared" si="20"/>
        <v>105092496</v>
      </c>
      <c r="AK36" s="2">
        <f t="shared" si="21"/>
        <v>105.092496</v>
      </c>
      <c r="AL36" s="2" t="s">
        <v>394</v>
      </c>
      <c r="AM36" s="2" t="s">
        <v>133</v>
      </c>
      <c r="AN36" s="2" t="s">
        <v>392</v>
      </c>
      <c r="AO36" s="2" t="s">
        <v>395</v>
      </c>
      <c r="AP36" s="2" t="s">
        <v>396</v>
      </c>
      <c r="AQ36" s="2" t="s">
        <v>387</v>
      </c>
      <c r="AR36" s="2" t="s">
        <v>397</v>
      </c>
      <c r="AS36" s="2">
        <v>3</v>
      </c>
      <c r="AT36" s="2" t="s">
        <v>398</v>
      </c>
      <c r="AU36" s="2" t="s">
        <v>399</v>
      </c>
      <c r="AV36" s="2">
        <v>11</v>
      </c>
      <c r="AW36" s="5">
        <v>45</v>
      </c>
      <c r="AX36" s="5">
        <v>53</v>
      </c>
      <c r="AY36" s="5">
        <v>2</v>
      </c>
      <c r="AZ36" s="5">
        <v>1.4</v>
      </c>
      <c r="BA36" s="2">
        <v>0</v>
      </c>
      <c r="BB36" s="5">
        <v>0.1</v>
      </c>
      <c r="BC36" s="5">
        <v>0.1</v>
      </c>
      <c r="BD36" s="2">
        <v>0</v>
      </c>
      <c r="BE36" s="5">
        <v>0.1</v>
      </c>
      <c r="BF36" s="5">
        <v>52.9</v>
      </c>
      <c r="BG36" s="5">
        <v>18.399999999999999</v>
      </c>
      <c r="BH36" s="5">
        <v>22.7</v>
      </c>
      <c r="BI36" s="2">
        <v>0</v>
      </c>
      <c r="BJ36" s="2">
        <v>0</v>
      </c>
      <c r="BK36" s="5">
        <v>2.7</v>
      </c>
      <c r="BL36" s="5">
        <v>0.3</v>
      </c>
      <c r="BM36" s="2">
        <v>0</v>
      </c>
      <c r="BN36" s="5">
        <v>1.2</v>
      </c>
      <c r="BO36" s="5">
        <v>212200</v>
      </c>
      <c r="BP36" s="5">
        <v>23130</v>
      </c>
      <c r="BQ36" s="5">
        <v>146</v>
      </c>
      <c r="BR36" s="5">
        <v>16</v>
      </c>
      <c r="BS36" s="5">
        <v>0.17</v>
      </c>
      <c r="BT36" s="5">
        <v>0.02</v>
      </c>
      <c r="BU36" s="5">
        <v>285204</v>
      </c>
      <c r="BV36" s="5">
        <v>196</v>
      </c>
      <c r="BW36" s="5">
        <v>0.23</v>
      </c>
      <c r="BX36" s="5">
        <v>71634</v>
      </c>
      <c r="BY36" s="5">
        <v>40608</v>
      </c>
      <c r="BZ36" s="5">
        <v>49</v>
      </c>
      <c r="CA36" s="5">
        <v>28</v>
      </c>
      <c r="CB36" s="5">
        <v>1.39</v>
      </c>
      <c r="CC36" s="5">
        <v>0.04</v>
      </c>
      <c r="CD36" s="5">
        <v>3</v>
      </c>
      <c r="CE36" s="5">
        <v>10</v>
      </c>
      <c r="CF36" s="5">
        <v>20</v>
      </c>
      <c r="CG36" s="5">
        <v>5</v>
      </c>
      <c r="CH36" s="5">
        <v>33</v>
      </c>
      <c r="CI36" s="5">
        <v>24</v>
      </c>
      <c r="CJ36" s="5">
        <v>53</v>
      </c>
      <c r="CK36" s="5">
        <v>1</v>
      </c>
      <c r="CL36" s="5">
        <v>2</v>
      </c>
      <c r="CM36" s="2">
        <v>0</v>
      </c>
      <c r="CN36" s="2">
        <v>0</v>
      </c>
      <c r="CO36" s="2">
        <v>0</v>
      </c>
      <c r="CP36" s="2">
        <v>0</v>
      </c>
      <c r="CQ36" s="5">
        <v>20</v>
      </c>
      <c r="CR36" s="5">
        <v>30</v>
      </c>
      <c r="CS36" s="5">
        <v>0.80820999999999998</v>
      </c>
      <c r="CT36" s="5">
        <v>0.36920999999999998</v>
      </c>
      <c r="CU36" s="2" t="s">
        <v>136</v>
      </c>
    </row>
    <row r="37" spans="1:99" s="2" customFormat="1" x14ac:dyDescent="0.25">
      <c r="A37" s="2" t="s">
        <v>400</v>
      </c>
      <c r="B37" s="2" t="s">
        <v>401</v>
      </c>
      <c r="C37" s="2" t="s">
        <v>402</v>
      </c>
      <c r="D37" s="2">
        <v>1943</v>
      </c>
      <c r="E37" s="2">
        <f t="shared" si="22"/>
        <v>72</v>
      </c>
      <c r="F37" s="2">
        <v>147</v>
      </c>
      <c r="G37" s="2">
        <v>202</v>
      </c>
      <c r="H37" s="2">
        <v>313000</v>
      </c>
      <c r="I37" s="2">
        <v>1461000</v>
      </c>
      <c r="J37" s="2">
        <v>210000</v>
      </c>
      <c r="K37" s="2">
        <v>1461000</v>
      </c>
      <c r="L37" s="2">
        <f t="shared" si="1"/>
        <v>63641013900</v>
      </c>
      <c r="M37" s="2">
        <v>10600</v>
      </c>
      <c r="N37" s="2">
        <f t="shared" si="2"/>
        <v>461736000</v>
      </c>
      <c r="O37" s="2">
        <f t="shared" si="3"/>
        <v>16.5625</v>
      </c>
      <c r="P37" s="2">
        <f t="shared" si="4"/>
        <v>42896716</v>
      </c>
      <c r="Q37" s="2">
        <f t="shared" si="5"/>
        <v>42.896716000000005</v>
      </c>
      <c r="R37" s="2">
        <v>4541</v>
      </c>
      <c r="S37" s="2">
        <f t="shared" si="6"/>
        <v>11761.14459</v>
      </c>
      <c r="T37" s="2">
        <f t="shared" si="7"/>
        <v>2906240</v>
      </c>
      <c r="U37" s="2">
        <f t="shared" si="8"/>
        <v>126603080000</v>
      </c>
      <c r="V37" s="2">
        <v>2534661.1982</v>
      </c>
      <c r="W37" s="2">
        <f t="shared" si="9"/>
        <v>772.56473321135991</v>
      </c>
      <c r="X37" s="2">
        <f t="shared" si="10"/>
        <v>480.04962297189081</v>
      </c>
      <c r="Y37" s="2">
        <f t="shared" si="11"/>
        <v>33.274975739031191</v>
      </c>
      <c r="Z37" s="2">
        <f t="shared" si="12"/>
        <v>137.82987226467071</v>
      </c>
      <c r="AA37" s="2">
        <f t="shared" si="13"/>
        <v>2.9825207396624647</v>
      </c>
      <c r="AB37" s="2">
        <f t="shared" si="14"/>
        <v>2.8128545360136878</v>
      </c>
      <c r="AC37" s="2">
        <v>147</v>
      </c>
      <c r="AD37" s="2">
        <f t="shared" si="15"/>
        <v>0.93761817867122932</v>
      </c>
      <c r="AE37" s="2">
        <v>4569.6000000000004</v>
      </c>
      <c r="AF37" s="2">
        <f t="shared" si="16"/>
        <v>274.17358490566039</v>
      </c>
      <c r="AG37" s="2">
        <f t="shared" si="17"/>
        <v>0.56844955908101913</v>
      </c>
      <c r="AH37" s="2">
        <f t="shared" si="18"/>
        <v>0.16560469256937785</v>
      </c>
      <c r="AI37" s="2">
        <f t="shared" si="19"/>
        <v>9147579000</v>
      </c>
      <c r="AJ37" s="2">
        <f t="shared" si="20"/>
        <v>259030800</v>
      </c>
      <c r="AK37" s="2">
        <f t="shared" si="21"/>
        <v>259.0308</v>
      </c>
      <c r="AL37" s="2" t="s">
        <v>403</v>
      </c>
      <c r="AM37" s="2" t="s">
        <v>404</v>
      </c>
      <c r="AN37" s="2" t="s">
        <v>401</v>
      </c>
      <c r="AO37" s="2" t="s">
        <v>405</v>
      </c>
      <c r="AP37" s="2" t="s">
        <v>406</v>
      </c>
      <c r="AQ37" s="2" t="s">
        <v>407</v>
      </c>
      <c r="AR37" s="2" t="s">
        <v>408</v>
      </c>
      <c r="AS37" s="2">
        <v>4</v>
      </c>
      <c r="AT37" s="2" t="s">
        <v>409</v>
      </c>
      <c r="AU37" s="2" t="s">
        <v>410</v>
      </c>
      <c r="AV37" s="2">
        <v>11</v>
      </c>
      <c r="AW37" s="5">
        <v>54</v>
      </c>
      <c r="AX37" s="5">
        <v>44</v>
      </c>
      <c r="AY37" s="5">
        <v>2</v>
      </c>
      <c r="AZ37" s="5">
        <v>0.4</v>
      </c>
      <c r="BA37" s="5">
        <v>0.2</v>
      </c>
      <c r="BB37" s="5">
        <v>1.1000000000000001</v>
      </c>
      <c r="BC37" s="5">
        <v>3.7</v>
      </c>
      <c r="BD37" s="5">
        <v>0.3</v>
      </c>
      <c r="BE37" s="5">
        <v>1.2</v>
      </c>
      <c r="BF37" s="5">
        <v>43</v>
      </c>
      <c r="BG37" s="5">
        <v>17.100000000000001</v>
      </c>
      <c r="BH37" s="5">
        <v>24.3</v>
      </c>
      <c r="BI37" s="2">
        <v>0</v>
      </c>
      <c r="BJ37" s="2">
        <v>0</v>
      </c>
      <c r="BK37" s="5">
        <v>6.6</v>
      </c>
      <c r="BL37" s="5">
        <v>1.9</v>
      </c>
      <c r="BM37" s="2">
        <v>0</v>
      </c>
      <c r="BN37" s="5">
        <v>0.2</v>
      </c>
      <c r="BO37" s="5">
        <v>618353</v>
      </c>
      <c r="BP37" s="5">
        <v>75607</v>
      </c>
      <c r="BQ37" s="5">
        <v>92</v>
      </c>
      <c r="BR37" s="5">
        <v>11</v>
      </c>
      <c r="BS37" s="5">
        <v>0.13</v>
      </c>
      <c r="BT37" s="5">
        <v>0.02</v>
      </c>
      <c r="BU37" s="5">
        <v>840230</v>
      </c>
      <c r="BV37" s="5">
        <v>125</v>
      </c>
      <c r="BW37" s="5">
        <v>0.18</v>
      </c>
      <c r="BX37" s="5">
        <v>5006117</v>
      </c>
      <c r="BY37" s="5">
        <v>612533</v>
      </c>
      <c r="BZ37" s="5">
        <v>743</v>
      </c>
      <c r="CA37" s="5">
        <v>91</v>
      </c>
      <c r="CB37" s="5">
        <v>1.23</v>
      </c>
      <c r="CC37" s="5">
        <v>0.16</v>
      </c>
      <c r="CD37" s="5">
        <v>15</v>
      </c>
      <c r="CE37" s="5">
        <v>27</v>
      </c>
      <c r="CF37" s="5">
        <v>29</v>
      </c>
      <c r="CG37" s="5">
        <v>16</v>
      </c>
      <c r="CH37" s="5">
        <v>27</v>
      </c>
      <c r="CI37" s="5">
        <v>19</v>
      </c>
      <c r="CJ37" s="5">
        <v>27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5">
        <v>10</v>
      </c>
      <c r="CR37" s="5">
        <v>30</v>
      </c>
      <c r="CS37" s="5">
        <v>0.71577000000000002</v>
      </c>
      <c r="CT37" s="5">
        <v>0.17338999999999999</v>
      </c>
      <c r="CU37" s="2" t="s">
        <v>136</v>
      </c>
    </row>
    <row r="38" spans="1:99" s="2" customFormat="1" x14ac:dyDescent="0.25">
      <c r="A38" s="2" t="s">
        <v>411</v>
      </c>
      <c r="B38" s="2" t="s">
        <v>412</v>
      </c>
      <c r="C38" s="2" t="s">
        <v>413</v>
      </c>
      <c r="D38" s="2">
        <v>1973</v>
      </c>
      <c r="E38" s="2">
        <f t="shared" si="22"/>
        <v>42</v>
      </c>
      <c r="F38" s="2">
        <v>87</v>
      </c>
      <c r="G38" s="2">
        <v>93</v>
      </c>
      <c r="H38" s="2">
        <v>175000</v>
      </c>
      <c r="I38" s="2">
        <v>310900</v>
      </c>
      <c r="J38" s="2">
        <v>258000</v>
      </c>
      <c r="K38" s="2">
        <v>310900</v>
      </c>
      <c r="L38" s="2">
        <f t="shared" si="1"/>
        <v>13542772910</v>
      </c>
      <c r="M38" s="2">
        <v>11960</v>
      </c>
      <c r="N38" s="2">
        <f t="shared" si="2"/>
        <v>520977600</v>
      </c>
      <c r="O38" s="2">
        <f t="shared" si="3"/>
        <v>18.6875</v>
      </c>
      <c r="P38" s="2">
        <f t="shared" si="4"/>
        <v>48400445.600000001</v>
      </c>
      <c r="Q38" s="2">
        <f t="shared" si="5"/>
        <v>48.400445600000005</v>
      </c>
      <c r="R38" s="2">
        <v>8096</v>
      </c>
      <c r="S38" s="2">
        <f t="shared" si="6"/>
        <v>20968.55904</v>
      </c>
      <c r="T38" s="2">
        <f t="shared" si="7"/>
        <v>5181440</v>
      </c>
      <c r="U38" s="2">
        <f t="shared" si="8"/>
        <v>225716480000</v>
      </c>
      <c r="V38" s="2">
        <v>1576296.9409</v>
      </c>
      <c r="W38" s="2">
        <f t="shared" si="9"/>
        <v>480.45530758631998</v>
      </c>
      <c r="X38" s="2">
        <f t="shared" si="10"/>
        <v>298.5411828248146</v>
      </c>
      <c r="Y38" s="2">
        <f t="shared" si="11"/>
        <v>19.481536501527419</v>
      </c>
      <c r="Z38" s="2">
        <f t="shared" si="12"/>
        <v>25.994923601321823</v>
      </c>
      <c r="AA38" s="2">
        <f t="shared" si="13"/>
        <v>1.5097365781087502</v>
      </c>
      <c r="AB38" s="2">
        <f t="shared" si="14"/>
        <v>0.89637667590764902</v>
      </c>
      <c r="AC38" s="2">
        <v>87</v>
      </c>
      <c r="AD38" s="2">
        <f t="shared" si="15"/>
        <v>0.29879222530254967</v>
      </c>
      <c r="AE38" s="2">
        <v>12592.5</v>
      </c>
      <c r="AF38" s="2">
        <f t="shared" si="16"/>
        <v>433.23076923076923</v>
      </c>
      <c r="AG38" s="2">
        <f t="shared" si="17"/>
        <v>0.10093097497640352</v>
      </c>
      <c r="AH38" s="2">
        <f t="shared" si="18"/>
        <v>0.15208890809465023</v>
      </c>
      <c r="AI38" s="2">
        <f t="shared" si="19"/>
        <v>11238454200</v>
      </c>
      <c r="AJ38" s="2">
        <f t="shared" si="20"/>
        <v>318237840</v>
      </c>
      <c r="AK38" s="2">
        <f t="shared" si="21"/>
        <v>318.23784000000001</v>
      </c>
      <c r="AL38" s="2" t="s">
        <v>414</v>
      </c>
      <c r="AM38" s="2" t="s">
        <v>133</v>
      </c>
      <c r="AN38" s="2" t="s">
        <v>415</v>
      </c>
      <c r="AO38" s="2" t="s">
        <v>416</v>
      </c>
      <c r="AP38" s="2" t="s">
        <v>417</v>
      </c>
      <c r="AQ38" s="2" t="s">
        <v>418</v>
      </c>
      <c r="AR38" s="2" t="s">
        <v>419</v>
      </c>
      <c r="AS38" s="2">
        <v>5</v>
      </c>
      <c r="AT38" s="2" t="s">
        <v>420</v>
      </c>
      <c r="AU38" s="2" t="s">
        <v>421</v>
      </c>
      <c r="AV38" s="2">
        <v>9</v>
      </c>
      <c r="AW38" s="5">
        <v>42</v>
      </c>
      <c r="AX38" s="5">
        <v>53</v>
      </c>
      <c r="AY38" s="5">
        <v>4</v>
      </c>
      <c r="AZ38" s="5">
        <v>1.8</v>
      </c>
      <c r="BA38" s="5">
        <v>0.3</v>
      </c>
      <c r="BB38" s="5">
        <v>0.4</v>
      </c>
      <c r="BC38" s="5">
        <v>0.5</v>
      </c>
      <c r="BD38" s="5">
        <v>0.1</v>
      </c>
      <c r="BE38" s="5">
        <v>0.4</v>
      </c>
      <c r="BF38" s="5">
        <v>61.9</v>
      </c>
      <c r="BG38" s="5">
        <v>7</v>
      </c>
      <c r="BH38" s="5">
        <v>14.6</v>
      </c>
      <c r="BI38" s="2">
        <v>0</v>
      </c>
      <c r="BJ38" s="2">
        <v>0</v>
      </c>
      <c r="BK38" s="5">
        <v>10.3</v>
      </c>
      <c r="BL38" s="5">
        <v>2.4</v>
      </c>
      <c r="BM38" s="2">
        <v>0</v>
      </c>
      <c r="BN38" s="5">
        <v>0.3</v>
      </c>
      <c r="BO38" s="5">
        <v>1435255</v>
      </c>
      <c r="BP38" s="5">
        <v>324663</v>
      </c>
      <c r="BQ38" s="5">
        <v>69</v>
      </c>
      <c r="BR38" s="5">
        <v>16</v>
      </c>
      <c r="BS38" s="5">
        <v>0.11</v>
      </c>
      <c r="BT38" s="5">
        <v>0.03</v>
      </c>
      <c r="BU38" s="5">
        <v>2145986</v>
      </c>
      <c r="BV38" s="5">
        <v>103</v>
      </c>
      <c r="BW38" s="5">
        <v>0.17</v>
      </c>
      <c r="BX38" s="5">
        <v>12063403</v>
      </c>
      <c r="BY38" s="5">
        <v>488047</v>
      </c>
      <c r="BZ38" s="5">
        <v>577</v>
      </c>
      <c r="CA38" s="5">
        <v>23</v>
      </c>
      <c r="CB38" s="5">
        <v>1.0900000000000001</v>
      </c>
      <c r="CC38" s="5">
        <v>0.05</v>
      </c>
      <c r="CD38" s="5">
        <v>6</v>
      </c>
      <c r="CE38" s="5">
        <v>10</v>
      </c>
      <c r="CF38" s="5">
        <v>23</v>
      </c>
      <c r="CG38" s="5">
        <v>18</v>
      </c>
      <c r="CH38" s="5">
        <v>38</v>
      </c>
      <c r="CI38" s="5">
        <v>22</v>
      </c>
      <c r="CJ38" s="5">
        <v>31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5">
        <v>11</v>
      </c>
      <c r="CR38" s="5">
        <v>40</v>
      </c>
      <c r="CS38" s="5">
        <v>0.87080999999999997</v>
      </c>
      <c r="CT38" s="5">
        <v>0.60824</v>
      </c>
      <c r="CU38" s="2" t="s">
        <v>136</v>
      </c>
    </row>
    <row r="39" spans="1:99" s="2" customFormat="1" x14ac:dyDescent="0.25">
      <c r="A39" s="2" t="s">
        <v>422</v>
      </c>
      <c r="B39" s="2" t="s">
        <v>423</v>
      </c>
      <c r="C39" s="2" t="s">
        <v>424</v>
      </c>
      <c r="D39" s="2">
        <v>1950</v>
      </c>
      <c r="E39" s="2">
        <f t="shared" si="22"/>
        <v>65</v>
      </c>
      <c r="F39" s="2">
        <v>275</v>
      </c>
      <c r="G39" s="2">
        <v>285</v>
      </c>
      <c r="H39" s="2">
        <v>73000</v>
      </c>
      <c r="I39" s="2">
        <v>764000</v>
      </c>
      <c r="J39" s="2">
        <v>657500</v>
      </c>
      <c r="K39" s="2">
        <v>764000</v>
      </c>
      <c r="L39" s="2">
        <f t="shared" si="1"/>
        <v>33279763600</v>
      </c>
      <c r="M39" s="2">
        <v>7580</v>
      </c>
      <c r="N39" s="2">
        <f t="shared" si="2"/>
        <v>330184800</v>
      </c>
      <c r="O39" s="2">
        <f t="shared" si="3"/>
        <v>11.84375</v>
      </c>
      <c r="P39" s="2">
        <f t="shared" si="4"/>
        <v>30675198.800000001</v>
      </c>
      <c r="Q39" s="2">
        <f t="shared" si="5"/>
        <v>30.6751988</v>
      </c>
      <c r="R39" s="2">
        <v>703</v>
      </c>
      <c r="S39" s="2">
        <f t="shared" si="6"/>
        <v>1820.7629699999998</v>
      </c>
      <c r="T39" s="2">
        <f t="shared" si="7"/>
        <v>449920</v>
      </c>
      <c r="U39" s="2">
        <f t="shared" si="8"/>
        <v>19599640000</v>
      </c>
      <c r="V39" s="2">
        <v>906479.79353999998</v>
      </c>
      <c r="W39" s="2">
        <f t="shared" si="9"/>
        <v>276.295041070992</v>
      </c>
      <c r="X39" s="2">
        <f t="shared" si="10"/>
        <v>171.68183401771478</v>
      </c>
      <c r="Y39" s="2">
        <f t="shared" si="11"/>
        <v>14.072598217889661</v>
      </c>
      <c r="Z39" s="2">
        <f t="shared" si="12"/>
        <v>100.79132534265659</v>
      </c>
      <c r="AA39" s="2">
        <f t="shared" si="13"/>
        <v>0.34067888801178675</v>
      </c>
      <c r="AB39" s="2">
        <f t="shared" si="14"/>
        <v>1.0995417310107991</v>
      </c>
      <c r="AC39" s="2">
        <v>275</v>
      </c>
      <c r="AD39" s="2">
        <f t="shared" si="15"/>
        <v>0.36651391033693304</v>
      </c>
      <c r="AE39" s="2">
        <v>970.75400000000002</v>
      </c>
      <c r="AF39" s="2">
        <f t="shared" si="16"/>
        <v>59.356200527704488</v>
      </c>
      <c r="AG39" s="2">
        <f t="shared" si="17"/>
        <v>0.49157531484864225</v>
      </c>
      <c r="AH39" s="2">
        <f t="shared" si="18"/>
        <v>3.7823308649391728E-2</v>
      </c>
      <c r="AI39" s="2">
        <f t="shared" si="19"/>
        <v>28640634250</v>
      </c>
      <c r="AJ39" s="2">
        <f t="shared" si="20"/>
        <v>811013100</v>
      </c>
      <c r="AK39" s="2">
        <f t="shared" si="21"/>
        <v>811.01310000000001</v>
      </c>
      <c r="AL39" s="2" t="s">
        <v>425</v>
      </c>
      <c r="AM39" s="2" t="s">
        <v>133</v>
      </c>
      <c r="AN39" s="2" t="s">
        <v>423</v>
      </c>
      <c r="AO39" s="2" t="s">
        <v>426</v>
      </c>
      <c r="AP39" s="2" t="s">
        <v>427</v>
      </c>
      <c r="AQ39" s="2" t="s">
        <v>284</v>
      </c>
      <c r="AR39" s="2" t="s">
        <v>428</v>
      </c>
      <c r="AS39" s="2">
        <v>3</v>
      </c>
      <c r="AT39" s="2" t="s">
        <v>429</v>
      </c>
      <c r="AU39" s="2" t="s">
        <v>430</v>
      </c>
      <c r="AV39" s="2">
        <v>11</v>
      </c>
      <c r="AW39" s="5">
        <v>94</v>
      </c>
      <c r="AX39" s="5">
        <v>5</v>
      </c>
      <c r="AY39" s="2">
        <v>0</v>
      </c>
      <c r="AZ39" s="5">
        <v>1.2</v>
      </c>
      <c r="BA39" s="5">
        <v>0.1</v>
      </c>
      <c r="BB39" s="5">
        <v>0.1</v>
      </c>
      <c r="BC39" s="5">
        <v>1.6</v>
      </c>
      <c r="BD39" s="5">
        <v>0.1</v>
      </c>
      <c r="BE39" s="5">
        <v>1</v>
      </c>
      <c r="BF39" s="5">
        <v>50</v>
      </c>
      <c r="BG39" s="5">
        <v>13</v>
      </c>
      <c r="BH39" s="5">
        <v>9.1999999999999993</v>
      </c>
      <c r="BI39" s="2">
        <v>0</v>
      </c>
      <c r="BJ39" s="2">
        <v>0</v>
      </c>
      <c r="BK39" s="5">
        <v>22.3</v>
      </c>
      <c r="BL39" s="5">
        <v>1.1000000000000001</v>
      </c>
      <c r="BM39" s="2">
        <v>0</v>
      </c>
      <c r="BN39" s="5">
        <v>0.2</v>
      </c>
      <c r="BO39" s="5">
        <v>121459</v>
      </c>
      <c r="BP39" s="5">
        <v>17122</v>
      </c>
      <c r="BQ39" s="5">
        <v>66</v>
      </c>
      <c r="BR39" s="5">
        <v>9</v>
      </c>
      <c r="BS39" s="5">
        <v>0.13</v>
      </c>
      <c r="BT39" s="5">
        <v>0.02</v>
      </c>
      <c r="BU39" s="5">
        <v>175541</v>
      </c>
      <c r="BV39" s="5">
        <v>96</v>
      </c>
      <c r="BW39" s="5">
        <v>0.19</v>
      </c>
      <c r="BX39" s="5">
        <v>956279</v>
      </c>
      <c r="BY39" s="5">
        <v>59677</v>
      </c>
      <c r="BZ39" s="5">
        <v>520</v>
      </c>
      <c r="CA39" s="5">
        <v>32</v>
      </c>
      <c r="CB39" s="5">
        <v>1.1200000000000001</v>
      </c>
      <c r="CC39" s="5">
        <v>0.08</v>
      </c>
      <c r="CD39" s="5">
        <v>12</v>
      </c>
      <c r="CE39" s="5">
        <v>12</v>
      </c>
      <c r="CF39" s="5">
        <v>27</v>
      </c>
      <c r="CG39" s="5">
        <v>23</v>
      </c>
      <c r="CH39" s="5">
        <v>25</v>
      </c>
      <c r="CI39" s="5">
        <v>16</v>
      </c>
      <c r="CJ39" s="5">
        <v>16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5">
        <v>20</v>
      </c>
      <c r="CR39" s="5">
        <v>48</v>
      </c>
      <c r="CS39" s="5">
        <v>0.53586999999999996</v>
      </c>
      <c r="CT39" s="5">
        <v>4.376E-2</v>
      </c>
      <c r="CU39" s="2" t="s">
        <v>136</v>
      </c>
    </row>
    <row r="40" spans="1:99" s="2" customFormat="1" x14ac:dyDescent="0.25">
      <c r="A40" s="2" t="s">
        <v>431</v>
      </c>
      <c r="B40" s="2" t="s">
        <v>432</v>
      </c>
      <c r="C40" s="2" t="s">
        <v>433</v>
      </c>
      <c r="D40" s="2">
        <v>1952</v>
      </c>
      <c r="E40" s="2">
        <f t="shared" si="22"/>
        <v>63</v>
      </c>
      <c r="F40" s="2">
        <v>153</v>
      </c>
      <c r="G40" s="2">
        <v>160</v>
      </c>
      <c r="H40" s="2">
        <v>140830</v>
      </c>
      <c r="I40" s="2">
        <v>193500</v>
      </c>
      <c r="J40" s="2">
        <v>189100</v>
      </c>
      <c r="K40" s="2">
        <v>193500</v>
      </c>
      <c r="L40" s="2">
        <f t="shared" si="1"/>
        <v>8428840650</v>
      </c>
      <c r="M40" s="2">
        <v>1547</v>
      </c>
      <c r="N40" s="2">
        <f t="shared" si="2"/>
        <v>67387320</v>
      </c>
      <c r="O40" s="2">
        <f t="shared" si="3"/>
        <v>2.4171875000000003</v>
      </c>
      <c r="P40" s="2">
        <f t="shared" si="4"/>
        <v>6260492.4199999999</v>
      </c>
      <c r="Q40" s="2">
        <f t="shared" si="5"/>
        <v>6.2604924200000003</v>
      </c>
      <c r="R40" s="2">
        <v>1840</v>
      </c>
      <c r="S40" s="2">
        <f t="shared" si="6"/>
        <v>4765.5815999999995</v>
      </c>
      <c r="T40" s="2">
        <f t="shared" si="7"/>
        <v>1177600</v>
      </c>
      <c r="U40" s="2">
        <f t="shared" si="8"/>
        <v>51299200000</v>
      </c>
      <c r="V40" s="2">
        <v>278369.66065999999</v>
      </c>
      <c r="W40" s="2">
        <f t="shared" si="9"/>
        <v>84.847072569167992</v>
      </c>
      <c r="X40" s="2">
        <f t="shared" si="10"/>
        <v>52.721543511040039</v>
      </c>
      <c r="Y40" s="2">
        <f t="shared" si="11"/>
        <v>9.5659367901914667</v>
      </c>
      <c r="Z40" s="2">
        <f t="shared" si="12"/>
        <v>125.08051440538071</v>
      </c>
      <c r="AA40" s="2">
        <f t="shared" si="13"/>
        <v>0.36375855980718591</v>
      </c>
      <c r="AB40" s="2">
        <f t="shared" si="14"/>
        <v>2.4525591059878571</v>
      </c>
      <c r="AC40" s="2">
        <v>153</v>
      </c>
      <c r="AD40" s="2">
        <f t="shared" si="15"/>
        <v>0.81751970199595236</v>
      </c>
      <c r="AE40" s="2">
        <v>1279.46</v>
      </c>
      <c r="AF40" s="2">
        <f t="shared" si="16"/>
        <v>761.21525533290242</v>
      </c>
      <c r="AG40" s="2">
        <f t="shared" si="17"/>
        <v>1.350348961369827</v>
      </c>
      <c r="AH40" s="2">
        <f t="shared" si="18"/>
        <v>2.6840144714792902E-2</v>
      </c>
      <c r="AI40" s="2">
        <f t="shared" si="19"/>
        <v>8237177090</v>
      </c>
      <c r="AJ40" s="2">
        <f t="shared" si="20"/>
        <v>233251068</v>
      </c>
      <c r="AK40" s="2">
        <f t="shared" si="21"/>
        <v>233.251068</v>
      </c>
      <c r="AL40" s="2" t="s">
        <v>434</v>
      </c>
      <c r="AM40" s="2" t="s">
        <v>133</v>
      </c>
      <c r="AN40" s="2" t="s">
        <v>432</v>
      </c>
      <c r="AO40" s="2" t="s">
        <v>435</v>
      </c>
      <c r="AP40" s="2" t="s">
        <v>436</v>
      </c>
      <c r="AQ40" s="2" t="s">
        <v>176</v>
      </c>
      <c r="AR40" s="2" t="s">
        <v>437</v>
      </c>
      <c r="AS40" s="2">
        <v>3</v>
      </c>
      <c r="AT40" s="2" t="s">
        <v>438</v>
      </c>
      <c r="AU40" s="2" t="s">
        <v>439</v>
      </c>
      <c r="AV40" s="2">
        <v>11</v>
      </c>
      <c r="AW40" s="5">
        <v>44</v>
      </c>
      <c r="AX40" s="5">
        <v>54</v>
      </c>
      <c r="AY40" s="5">
        <v>2</v>
      </c>
      <c r="AZ40" s="5">
        <v>1.4</v>
      </c>
      <c r="BA40" s="5">
        <v>0.1</v>
      </c>
      <c r="BB40" s="5">
        <v>0.6</v>
      </c>
      <c r="BC40" s="5">
        <v>3</v>
      </c>
      <c r="BD40" s="5">
        <v>0.4</v>
      </c>
      <c r="BE40" s="5">
        <v>1.1000000000000001</v>
      </c>
      <c r="BF40" s="5">
        <v>46.6</v>
      </c>
      <c r="BG40" s="5">
        <v>14.4</v>
      </c>
      <c r="BH40" s="5">
        <v>20.8</v>
      </c>
      <c r="BI40" s="2">
        <v>0</v>
      </c>
      <c r="BJ40" s="2">
        <v>0</v>
      </c>
      <c r="BK40" s="5">
        <v>9.1</v>
      </c>
      <c r="BL40" s="5">
        <v>2.2000000000000002</v>
      </c>
      <c r="BM40" s="2">
        <v>0</v>
      </c>
      <c r="BN40" s="5">
        <v>0.4</v>
      </c>
      <c r="BO40" s="5">
        <v>194983</v>
      </c>
      <c r="BP40" s="5">
        <v>24387</v>
      </c>
      <c r="BQ40" s="5">
        <v>87</v>
      </c>
      <c r="BR40" s="5">
        <v>11</v>
      </c>
      <c r="BS40" s="5">
        <v>0.14000000000000001</v>
      </c>
      <c r="BT40" s="5">
        <v>0.02</v>
      </c>
      <c r="BU40" s="5">
        <v>281387</v>
      </c>
      <c r="BV40" s="5">
        <v>125</v>
      </c>
      <c r="BW40" s="5">
        <v>0.21</v>
      </c>
      <c r="BX40" s="5">
        <v>1289323</v>
      </c>
      <c r="BY40" s="5">
        <v>98289</v>
      </c>
      <c r="BZ40" s="5">
        <v>572</v>
      </c>
      <c r="CA40" s="5">
        <v>44</v>
      </c>
      <c r="CB40" s="5">
        <v>1.1399999999999999</v>
      </c>
      <c r="CC40" s="5">
        <v>0.09</v>
      </c>
      <c r="CD40" s="5">
        <v>25</v>
      </c>
      <c r="CE40" s="5">
        <v>33</v>
      </c>
      <c r="CF40" s="5">
        <v>20</v>
      </c>
      <c r="CG40" s="5">
        <v>18</v>
      </c>
      <c r="CH40" s="5">
        <v>28</v>
      </c>
      <c r="CI40" s="5">
        <v>18</v>
      </c>
      <c r="CJ40" s="5">
        <v>21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5">
        <v>9</v>
      </c>
      <c r="CR40" s="5">
        <v>28</v>
      </c>
      <c r="CS40" s="5">
        <v>0.61943999999999999</v>
      </c>
      <c r="CT40" s="5">
        <v>9.1810000000000003E-2</v>
      </c>
      <c r="CU40" s="2" t="s">
        <v>136</v>
      </c>
    </row>
    <row r="41" spans="1:99" s="2" customFormat="1" x14ac:dyDescent="0.25">
      <c r="A41" s="2" t="s">
        <v>440</v>
      </c>
      <c r="B41" s="2" t="s">
        <v>441</v>
      </c>
      <c r="C41" s="2" t="s">
        <v>442</v>
      </c>
      <c r="D41" s="2">
        <v>1953</v>
      </c>
      <c r="E41" s="2">
        <f t="shared" si="22"/>
        <v>62</v>
      </c>
      <c r="F41" s="2">
        <v>83</v>
      </c>
      <c r="G41" s="2">
        <v>95</v>
      </c>
      <c r="H41" s="2">
        <v>141000</v>
      </c>
      <c r="I41" s="2">
        <v>26900</v>
      </c>
      <c r="J41" s="2">
        <v>26900</v>
      </c>
      <c r="K41" s="2">
        <v>26900</v>
      </c>
      <c r="L41" s="2">
        <f t="shared" si="1"/>
        <v>1171761310</v>
      </c>
      <c r="M41" s="2">
        <v>808</v>
      </c>
      <c r="N41" s="2">
        <f t="shared" si="2"/>
        <v>35196480</v>
      </c>
      <c r="O41" s="2">
        <f t="shared" si="3"/>
        <v>1.2625000000000002</v>
      </c>
      <c r="P41" s="2">
        <f t="shared" si="4"/>
        <v>3269862.88</v>
      </c>
      <c r="Q41" s="2">
        <f t="shared" si="5"/>
        <v>3.2698628800000002</v>
      </c>
      <c r="R41" s="2">
        <v>1903</v>
      </c>
      <c r="S41" s="2">
        <f t="shared" si="6"/>
        <v>4928.7509700000001</v>
      </c>
      <c r="T41" s="2">
        <f t="shared" si="7"/>
        <v>1217920</v>
      </c>
      <c r="U41" s="2">
        <f t="shared" si="8"/>
        <v>53055640000</v>
      </c>
      <c r="V41" s="2">
        <v>147035.93150000001</v>
      </c>
      <c r="W41" s="2">
        <f t="shared" si="9"/>
        <v>44.816551921200002</v>
      </c>
      <c r="X41" s="2">
        <f t="shared" si="10"/>
        <v>27.847723210511003</v>
      </c>
      <c r="Y41" s="2">
        <f t="shared" si="11"/>
        <v>6.991470998489258</v>
      </c>
      <c r="Z41" s="2">
        <f t="shared" si="12"/>
        <v>33.292002779823434</v>
      </c>
      <c r="AA41" s="2">
        <f t="shared" si="13"/>
        <v>1.3506849096454279</v>
      </c>
      <c r="AB41" s="2">
        <f t="shared" si="14"/>
        <v>1.2033254016803652</v>
      </c>
      <c r="AC41" s="2">
        <v>83</v>
      </c>
      <c r="AD41" s="2">
        <f t="shared" si="15"/>
        <v>0.40110846722678839</v>
      </c>
      <c r="AE41" s="2">
        <v>2593.3000000000002</v>
      </c>
      <c r="AF41" s="2">
        <f t="shared" si="16"/>
        <v>1507.3267326732673</v>
      </c>
      <c r="AG41" s="2">
        <f t="shared" si="17"/>
        <v>0.49731980508265933</v>
      </c>
      <c r="AH41" s="2">
        <f t="shared" si="18"/>
        <v>9.8547395087227443E-2</v>
      </c>
      <c r="AI41" s="2">
        <f t="shared" si="19"/>
        <v>1171761310</v>
      </c>
      <c r="AJ41" s="2">
        <f t="shared" si="20"/>
        <v>33180612</v>
      </c>
      <c r="AK41" s="2">
        <f t="shared" si="21"/>
        <v>33.180612000000004</v>
      </c>
      <c r="AL41" s="2" t="s">
        <v>443</v>
      </c>
      <c r="AM41" s="2" t="s">
        <v>133</v>
      </c>
      <c r="AN41" s="2" t="s">
        <v>441</v>
      </c>
      <c r="AO41" s="2" t="s">
        <v>444</v>
      </c>
      <c r="AP41" s="2" t="s">
        <v>445</v>
      </c>
      <c r="AQ41" s="2" t="s">
        <v>284</v>
      </c>
      <c r="AR41" s="2" t="s">
        <v>397</v>
      </c>
      <c r="AS41" s="2">
        <v>4</v>
      </c>
      <c r="AT41" s="2" t="s">
        <v>446</v>
      </c>
      <c r="AU41" s="2" t="s">
        <v>447</v>
      </c>
      <c r="AV41" s="2">
        <v>11</v>
      </c>
      <c r="AW41" s="5">
        <v>64</v>
      </c>
      <c r="AX41" s="5">
        <v>35</v>
      </c>
      <c r="AY41" s="5">
        <v>1</v>
      </c>
      <c r="AZ41" s="5">
        <v>1.4</v>
      </c>
      <c r="BA41" s="5">
        <v>0.2</v>
      </c>
      <c r="BB41" s="5">
        <v>0.6</v>
      </c>
      <c r="BC41" s="5">
        <v>3.3</v>
      </c>
      <c r="BD41" s="5">
        <v>0.3</v>
      </c>
      <c r="BE41" s="5">
        <v>1.3</v>
      </c>
      <c r="BF41" s="5">
        <v>45.6</v>
      </c>
      <c r="BG41" s="5">
        <v>13.5</v>
      </c>
      <c r="BH41" s="5">
        <v>14.9</v>
      </c>
      <c r="BI41" s="2">
        <v>0</v>
      </c>
      <c r="BJ41" s="2">
        <v>0</v>
      </c>
      <c r="BK41" s="5">
        <v>16.600000000000001</v>
      </c>
      <c r="BL41" s="5">
        <v>1.9</v>
      </c>
      <c r="BM41" s="2">
        <v>0</v>
      </c>
      <c r="BN41" s="5">
        <v>0.3</v>
      </c>
      <c r="BO41" s="5">
        <v>384756</v>
      </c>
      <c r="BP41" s="5">
        <v>50078</v>
      </c>
      <c r="BQ41" s="5">
        <v>77</v>
      </c>
      <c r="BR41" s="5">
        <v>10</v>
      </c>
      <c r="BS41" s="5">
        <v>0.14000000000000001</v>
      </c>
      <c r="BT41" s="5">
        <v>0.02</v>
      </c>
      <c r="BU41" s="5">
        <v>558149</v>
      </c>
      <c r="BV41" s="5">
        <v>111</v>
      </c>
      <c r="BW41" s="5">
        <v>0.2</v>
      </c>
      <c r="BX41" s="5">
        <v>2898222</v>
      </c>
      <c r="BY41" s="5">
        <v>176006</v>
      </c>
      <c r="BZ41" s="5">
        <v>577</v>
      </c>
      <c r="CA41" s="5">
        <v>35</v>
      </c>
      <c r="CB41" s="5">
        <v>1.26</v>
      </c>
      <c r="CC41" s="5">
        <v>0.08</v>
      </c>
      <c r="CD41" s="5">
        <v>23</v>
      </c>
      <c r="CE41" s="5">
        <v>27</v>
      </c>
      <c r="CF41" s="5">
        <v>24</v>
      </c>
      <c r="CG41" s="5">
        <v>20</v>
      </c>
      <c r="CH41" s="5">
        <v>24</v>
      </c>
      <c r="CI41" s="5">
        <v>15</v>
      </c>
      <c r="CJ41" s="5">
        <v>15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5">
        <v>14</v>
      </c>
      <c r="CR41" s="5">
        <v>38</v>
      </c>
      <c r="CS41" s="5">
        <v>0.64073000000000002</v>
      </c>
      <c r="CT41" s="5">
        <v>0.1113</v>
      </c>
      <c r="CU41" s="2" t="s">
        <v>136</v>
      </c>
    </row>
    <row r="42" spans="1:99" s="2" customFormat="1" x14ac:dyDescent="0.25">
      <c r="A42" s="2" t="s">
        <v>448</v>
      </c>
      <c r="C42" s="2" t="s">
        <v>449</v>
      </c>
      <c r="D42" s="2">
        <v>1970</v>
      </c>
      <c r="E42" s="2">
        <f t="shared" si="22"/>
        <v>45</v>
      </c>
      <c r="F42" s="2">
        <v>61.5</v>
      </c>
      <c r="G42" s="2">
        <v>75</v>
      </c>
      <c r="H42" s="2">
        <v>0</v>
      </c>
      <c r="I42" s="2">
        <v>9393</v>
      </c>
      <c r="J42" s="2">
        <v>6100</v>
      </c>
      <c r="K42" s="2">
        <v>9393</v>
      </c>
      <c r="L42" s="2">
        <f t="shared" si="1"/>
        <v>409158140.69999999</v>
      </c>
      <c r="M42" s="2">
        <v>250</v>
      </c>
      <c r="N42" s="2">
        <f t="shared" si="2"/>
        <v>10890000</v>
      </c>
      <c r="O42" s="2">
        <f t="shared" si="3"/>
        <v>0.390625</v>
      </c>
      <c r="P42" s="2">
        <f t="shared" si="4"/>
        <v>1011715</v>
      </c>
      <c r="Q42" s="2">
        <f t="shared" si="5"/>
        <v>1.0117150000000001</v>
      </c>
      <c r="R42" s="2">
        <v>6.6</v>
      </c>
      <c r="S42" s="2">
        <f t="shared" si="6"/>
        <v>17.093933999999997</v>
      </c>
      <c r="T42" s="2">
        <f t="shared" si="7"/>
        <v>4224</v>
      </c>
      <c r="U42" s="2">
        <f t="shared" si="8"/>
        <v>184008000</v>
      </c>
      <c r="V42" s="2">
        <v>44961.345912999997</v>
      </c>
      <c r="W42" s="2">
        <f t="shared" si="9"/>
        <v>13.704218234282399</v>
      </c>
      <c r="X42" s="2">
        <f t="shared" si="10"/>
        <v>8.5154091478467215</v>
      </c>
      <c r="Y42" s="2">
        <f t="shared" si="11"/>
        <v>3.8434396188756876</v>
      </c>
      <c r="Z42" s="2">
        <f t="shared" si="12"/>
        <v>37.571913746556476</v>
      </c>
      <c r="AA42" s="2">
        <f t="shared" si="13"/>
        <v>1.8213454236477682</v>
      </c>
      <c r="AB42" s="2">
        <f t="shared" si="14"/>
        <v>1.832776280319828</v>
      </c>
      <c r="AC42" s="2">
        <v>61.5</v>
      </c>
      <c r="AD42" s="2">
        <f t="shared" si="15"/>
        <v>0.61092542677327599</v>
      </c>
      <c r="AE42" s="2" t="s">
        <v>133</v>
      </c>
      <c r="AF42" s="2">
        <f t="shared" si="16"/>
        <v>16.896000000000001</v>
      </c>
      <c r="AG42" s="2">
        <f t="shared" si="17"/>
        <v>1.0090085010509615</v>
      </c>
      <c r="AH42" s="2">
        <f t="shared" si="18"/>
        <v>0.13446097061386231</v>
      </c>
      <c r="AI42" s="2">
        <f t="shared" si="19"/>
        <v>265715390</v>
      </c>
      <c r="AJ42" s="2">
        <f t="shared" si="20"/>
        <v>7524228</v>
      </c>
      <c r="AK42" s="2">
        <f t="shared" si="21"/>
        <v>7.5242279999999999</v>
      </c>
      <c r="AL42" s="2" t="s">
        <v>450</v>
      </c>
      <c r="AM42" s="2" t="s">
        <v>133</v>
      </c>
      <c r="AN42" s="2" t="s">
        <v>451</v>
      </c>
      <c r="AO42" s="2" t="s">
        <v>452</v>
      </c>
      <c r="AP42" s="2" t="s">
        <v>133</v>
      </c>
      <c r="AQ42" s="2" t="s">
        <v>133</v>
      </c>
      <c r="AR42" s="2" t="s">
        <v>133</v>
      </c>
      <c r="AS42" s="2">
        <v>0</v>
      </c>
      <c r="AT42" s="2" t="s">
        <v>133</v>
      </c>
      <c r="AU42" s="2" t="s">
        <v>133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136</v>
      </c>
    </row>
    <row r="43" spans="1:99" s="2" customFormat="1" x14ac:dyDescent="0.25">
      <c r="A43" s="2" t="s">
        <v>453</v>
      </c>
      <c r="B43" s="2" t="s">
        <v>454</v>
      </c>
      <c r="C43" s="2" t="s">
        <v>455</v>
      </c>
      <c r="D43" s="2">
        <v>1916</v>
      </c>
      <c r="E43" s="2">
        <f t="shared" si="22"/>
        <v>99</v>
      </c>
      <c r="F43" s="2">
        <v>78</v>
      </c>
      <c r="G43" s="2">
        <v>92</v>
      </c>
      <c r="H43" s="2">
        <v>150000</v>
      </c>
      <c r="I43" s="2">
        <v>51300</v>
      </c>
      <c r="J43" s="2">
        <v>14300</v>
      </c>
      <c r="K43" s="2">
        <v>51300</v>
      </c>
      <c r="L43" s="2">
        <f t="shared" si="1"/>
        <v>2234622870</v>
      </c>
      <c r="M43" s="2">
        <v>1010</v>
      </c>
      <c r="N43" s="2">
        <f t="shared" si="2"/>
        <v>43995600</v>
      </c>
      <c r="O43" s="2">
        <f t="shared" si="3"/>
        <v>1.578125</v>
      </c>
      <c r="P43" s="2">
        <f t="shared" si="4"/>
        <v>4087328.6</v>
      </c>
      <c r="Q43" s="2">
        <f t="shared" si="5"/>
        <v>4.0873286000000002</v>
      </c>
      <c r="R43" s="2">
        <v>1675</v>
      </c>
      <c r="S43" s="2">
        <f t="shared" si="6"/>
        <v>4338.2332499999993</v>
      </c>
      <c r="T43" s="2">
        <f t="shared" si="7"/>
        <v>1072000</v>
      </c>
      <c r="U43" s="2">
        <f t="shared" si="8"/>
        <v>46699000000</v>
      </c>
      <c r="W43" s="2">
        <f t="shared" si="9"/>
        <v>0</v>
      </c>
      <c r="X43" s="2">
        <f t="shared" si="10"/>
        <v>0</v>
      </c>
      <c r="Y43" s="2">
        <f t="shared" si="11"/>
        <v>0</v>
      </c>
      <c r="Z43" s="2">
        <f t="shared" si="12"/>
        <v>50.791962605351443</v>
      </c>
      <c r="AA43" s="2">
        <f t="shared" si="13"/>
        <v>0</v>
      </c>
      <c r="AB43" s="2">
        <f t="shared" si="14"/>
        <v>1.9535370232827478</v>
      </c>
      <c r="AC43" s="2">
        <v>78</v>
      </c>
      <c r="AD43" s="2">
        <f t="shared" si="15"/>
        <v>0.65117900776091597</v>
      </c>
      <c r="AE43" s="2" t="s">
        <v>133</v>
      </c>
      <c r="AF43" s="2">
        <f t="shared" si="16"/>
        <v>1061.3861386138615</v>
      </c>
      <c r="AG43" s="2">
        <f t="shared" si="17"/>
        <v>0.67863432201072882</v>
      </c>
      <c r="AH43" s="2">
        <f t="shared" si="18"/>
        <v>0.23172420697958201</v>
      </c>
      <c r="AI43" s="2">
        <f t="shared" si="19"/>
        <v>622906570</v>
      </c>
      <c r="AJ43" s="2">
        <f t="shared" si="20"/>
        <v>17638764</v>
      </c>
      <c r="AK43" s="2">
        <f t="shared" si="21"/>
        <v>17.638763999999998</v>
      </c>
      <c r="AL43" s="2" t="s">
        <v>133</v>
      </c>
      <c r="AM43" s="2" t="s">
        <v>133</v>
      </c>
      <c r="AN43" s="2" t="s">
        <v>133</v>
      </c>
      <c r="AO43" s="2" t="s">
        <v>133</v>
      </c>
      <c r="AP43" s="2" t="s">
        <v>133</v>
      </c>
      <c r="AQ43" s="2" t="s">
        <v>133</v>
      </c>
      <c r="AR43" s="2" t="s">
        <v>133</v>
      </c>
      <c r="AS43" s="2">
        <v>0</v>
      </c>
      <c r="AT43" s="2" t="s">
        <v>133</v>
      </c>
      <c r="AU43" s="2" t="s">
        <v>133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2017-04-17T15:19:08Z</dcterms:created>
  <dcterms:modified xsi:type="dcterms:W3CDTF">2017-04-17T15:20:43Z</dcterms:modified>
</cp:coreProperties>
</file>