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5" windowWidth="20115" windowHeight="850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AK55" i="1" l="1"/>
  <c r="AJ55" i="1"/>
  <c r="AI55" i="1"/>
  <c r="AH55" i="1"/>
  <c r="X55" i="1"/>
  <c r="Y55" i="1" s="1"/>
  <c r="W55" i="1"/>
  <c r="AA55" i="1" s="1"/>
  <c r="U55" i="1"/>
  <c r="T55" i="1"/>
  <c r="AF55" i="1" s="1"/>
  <c r="S55" i="1"/>
  <c r="Q55" i="1"/>
  <c r="P55" i="1"/>
  <c r="O55" i="1"/>
  <c r="N55" i="1"/>
  <c r="L55" i="1"/>
  <c r="E55" i="1"/>
  <c r="AJ54" i="1"/>
  <c r="AK54" i="1" s="1"/>
  <c r="AA54" i="1" s="1"/>
  <c r="AI54" i="1"/>
  <c r="AF54" i="1"/>
  <c r="X54" i="1"/>
  <c r="W54" i="1"/>
  <c r="U54" i="1"/>
  <c r="T54" i="1"/>
  <c r="S54" i="1"/>
  <c r="Q54" i="1"/>
  <c r="P54" i="1"/>
  <c r="O54" i="1"/>
  <c r="Y54" i="1" s="1"/>
  <c r="N54" i="1"/>
  <c r="L54" i="1"/>
  <c r="Z54" i="1" s="1"/>
  <c r="E54" i="1"/>
  <c r="AK53" i="1"/>
  <c r="AJ53" i="1"/>
  <c r="AI53" i="1"/>
  <c r="AH53" i="1"/>
  <c r="X53" i="1"/>
  <c r="Y53" i="1" s="1"/>
  <c r="W53" i="1"/>
  <c r="AA53" i="1" s="1"/>
  <c r="U53" i="1"/>
  <c r="T53" i="1"/>
  <c r="AF53" i="1" s="1"/>
  <c r="S53" i="1"/>
  <c r="Q53" i="1"/>
  <c r="P53" i="1"/>
  <c r="O53" i="1"/>
  <c r="N53" i="1"/>
  <c r="L53" i="1"/>
  <c r="E53" i="1"/>
  <c r="AJ52" i="1"/>
  <c r="AK52" i="1" s="1"/>
  <c r="AI52" i="1"/>
  <c r="AF52" i="1"/>
  <c r="AA52" i="1"/>
  <c r="X52" i="1"/>
  <c r="W52" i="1"/>
  <c r="U52" i="1"/>
  <c r="T52" i="1"/>
  <c r="S52" i="1"/>
  <c r="Q52" i="1"/>
  <c r="P52" i="1"/>
  <c r="AH52" i="1" s="1"/>
  <c r="O52" i="1"/>
  <c r="Y52" i="1" s="1"/>
  <c r="N52" i="1"/>
  <c r="L52" i="1"/>
  <c r="Z52" i="1" s="1"/>
  <c r="E52" i="1"/>
  <c r="AK51" i="1"/>
  <c r="AJ51" i="1"/>
  <c r="AI51" i="1"/>
  <c r="AH51" i="1"/>
  <c r="X51" i="1"/>
  <c r="Y51" i="1" s="1"/>
  <c r="W51" i="1"/>
  <c r="AA51" i="1" s="1"/>
  <c r="U51" i="1"/>
  <c r="T51" i="1"/>
  <c r="AF51" i="1" s="1"/>
  <c r="S51" i="1"/>
  <c r="Q51" i="1"/>
  <c r="P51" i="1"/>
  <c r="O51" i="1"/>
  <c r="N51" i="1"/>
  <c r="L51" i="1"/>
  <c r="E51" i="1"/>
  <c r="AJ50" i="1"/>
  <c r="AK50" i="1" s="1"/>
  <c r="AA50" i="1" s="1"/>
  <c r="AI50" i="1"/>
  <c r="AF50" i="1"/>
  <c r="X50" i="1"/>
  <c r="W50" i="1"/>
  <c r="U50" i="1"/>
  <c r="T50" i="1"/>
  <c r="S50" i="1"/>
  <c r="Q50" i="1"/>
  <c r="P50" i="1"/>
  <c r="O50" i="1"/>
  <c r="Y50" i="1" s="1"/>
  <c r="N50" i="1"/>
  <c r="L50" i="1"/>
  <c r="Z50" i="1" s="1"/>
  <c r="E50" i="1"/>
  <c r="AK49" i="1"/>
  <c r="AJ49" i="1"/>
  <c r="AI49" i="1"/>
  <c r="AH49" i="1"/>
  <c r="X49" i="1"/>
  <c r="Y49" i="1" s="1"/>
  <c r="W49" i="1"/>
  <c r="AA49" i="1" s="1"/>
  <c r="U49" i="1"/>
  <c r="T49" i="1"/>
  <c r="AF49" i="1" s="1"/>
  <c r="S49" i="1"/>
  <c r="Q49" i="1"/>
  <c r="P49" i="1"/>
  <c r="O49" i="1"/>
  <c r="N49" i="1"/>
  <c r="L49" i="1"/>
  <c r="E49" i="1"/>
  <c r="AJ48" i="1"/>
  <c r="AK48" i="1" s="1"/>
  <c r="AI48" i="1"/>
  <c r="AF48" i="1"/>
  <c r="AA48" i="1"/>
  <c r="X48" i="1"/>
  <c r="W48" i="1"/>
  <c r="U48" i="1"/>
  <c r="T48" i="1"/>
  <c r="S48" i="1"/>
  <c r="Q48" i="1"/>
  <c r="P48" i="1"/>
  <c r="AH48" i="1" s="1"/>
  <c r="O48" i="1"/>
  <c r="Y48" i="1" s="1"/>
  <c r="N48" i="1"/>
  <c r="L48" i="1"/>
  <c r="Z48" i="1" s="1"/>
  <c r="E48" i="1"/>
  <c r="AK47" i="1"/>
  <c r="AJ47" i="1"/>
  <c r="AI47" i="1"/>
  <c r="AH47" i="1"/>
  <c r="X47" i="1"/>
  <c r="Y47" i="1" s="1"/>
  <c r="W47" i="1"/>
  <c r="AA47" i="1" s="1"/>
  <c r="U47" i="1"/>
  <c r="T47" i="1"/>
  <c r="AF47" i="1" s="1"/>
  <c r="S47" i="1"/>
  <c r="Q47" i="1"/>
  <c r="P47" i="1"/>
  <c r="O47" i="1"/>
  <c r="N47" i="1"/>
  <c r="L47" i="1"/>
  <c r="E47" i="1"/>
  <c r="AJ46" i="1"/>
  <c r="AK46" i="1" s="1"/>
  <c r="AA46" i="1" s="1"/>
  <c r="AI46" i="1"/>
  <c r="AF46" i="1"/>
  <c r="X46" i="1"/>
  <c r="W46" i="1"/>
  <c r="U46" i="1"/>
  <c r="T46" i="1"/>
  <c r="S46" i="1"/>
  <c r="Q46" i="1"/>
  <c r="P46" i="1"/>
  <c r="O46" i="1"/>
  <c r="Y46" i="1" s="1"/>
  <c r="N46" i="1"/>
  <c r="L46" i="1"/>
  <c r="Z46" i="1" s="1"/>
  <c r="E46" i="1"/>
  <c r="AK45" i="1"/>
  <c r="AJ45" i="1"/>
  <c r="AI45" i="1"/>
  <c r="AH45" i="1"/>
  <c r="X45" i="1"/>
  <c r="Y45" i="1" s="1"/>
  <c r="W45" i="1"/>
  <c r="AA45" i="1" s="1"/>
  <c r="U45" i="1"/>
  <c r="T45" i="1"/>
  <c r="AF45" i="1" s="1"/>
  <c r="S45" i="1"/>
  <c r="Q45" i="1"/>
  <c r="P45" i="1"/>
  <c r="O45" i="1"/>
  <c r="N45" i="1"/>
  <c r="L45" i="1"/>
  <c r="E45" i="1"/>
  <c r="AJ44" i="1"/>
  <c r="AK44" i="1" s="1"/>
  <c r="AI44" i="1"/>
  <c r="AF44" i="1"/>
  <c r="AA44" i="1"/>
  <c r="X44" i="1"/>
  <c r="W44" i="1"/>
  <c r="U44" i="1"/>
  <c r="T44" i="1"/>
  <c r="S44" i="1"/>
  <c r="Q44" i="1"/>
  <c r="P44" i="1"/>
  <c r="AH44" i="1" s="1"/>
  <c r="O44" i="1"/>
  <c r="Y44" i="1" s="1"/>
  <c r="N44" i="1"/>
  <c r="L44" i="1"/>
  <c r="Z44" i="1" s="1"/>
  <c r="E44" i="1"/>
  <c r="AK43" i="1"/>
  <c r="AJ43" i="1"/>
  <c r="AI43" i="1"/>
  <c r="AH43" i="1"/>
  <c r="X43" i="1"/>
  <c r="Y43" i="1" s="1"/>
  <c r="W43" i="1"/>
  <c r="AA43" i="1" s="1"/>
  <c r="U43" i="1"/>
  <c r="T43" i="1"/>
  <c r="AF43" i="1" s="1"/>
  <c r="S43" i="1"/>
  <c r="Q43" i="1"/>
  <c r="P43" i="1"/>
  <c r="O43" i="1"/>
  <c r="N43" i="1"/>
  <c r="L43" i="1"/>
  <c r="E43" i="1"/>
  <c r="AJ42" i="1"/>
  <c r="AK42" i="1" s="1"/>
  <c r="AA42" i="1" s="1"/>
  <c r="AI42" i="1"/>
  <c r="AF42" i="1"/>
  <c r="X42" i="1"/>
  <c r="W42" i="1"/>
  <c r="U42" i="1"/>
  <c r="T42" i="1"/>
  <c r="S42" i="1"/>
  <c r="Q42" i="1"/>
  <c r="P42" i="1"/>
  <c r="O42" i="1"/>
  <c r="Y42" i="1" s="1"/>
  <c r="N42" i="1"/>
  <c r="L42" i="1"/>
  <c r="Z42" i="1" s="1"/>
  <c r="E42" i="1"/>
  <c r="AK41" i="1"/>
  <c r="AJ41" i="1"/>
  <c r="AI41" i="1"/>
  <c r="AH41" i="1"/>
  <c r="X41" i="1"/>
  <c r="Y41" i="1" s="1"/>
  <c r="W41" i="1"/>
  <c r="AA41" i="1" s="1"/>
  <c r="U41" i="1"/>
  <c r="T41" i="1"/>
  <c r="AF41" i="1" s="1"/>
  <c r="S41" i="1"/>
  <c r="Q41" i="1"/>
  <c r="P41" i="1"/>
  <c r="O41" i="1"/>
  <c r="N41" i="1"/>
  <c r="L41" i="1"/>
  <c r="E41" i="1"/>
  <c r="AJ40" i="1"/>
  <c r="AK40" i="1" s="1"/>
  <c r="AI40" i="1"/>
  <c r="AF40" i="1"/>
  <c r="AA40" i="1"/>
  <c r="X40" i="1"/>
  <c r="W40" i="1"/>
  <c r="U40" i="1"/>
  <c r="T40" i="1"/>
  <c r="S40" i="1"/>
  <c r="Q40" i="1"/>
  <c r="P40" i="1"/>
  <c r="AH40" i="1" s="1"/>
  <c r="O40" i="1"/>
  <c r="Y40" i="1" s="1"/>
  <c r="N40" i="1"/>
  <c r="L40" i="1"/>
  <c r="Z40" i="1" s="1"/>
  <c r="E40" i="1"/>
  <c r="AK39" i="1"/>
  <c r="AJ39" i="1"/>
  <c r="AI39" i="1"/>
  <c r="AH39" i="1"/>
  <c r="X39" i="1"/>
  <c r="Y39" i="1" s="1"/>
  <c r="W39" i="1"/>
  <c r="AA39" i="1" s="1"/>
  <c r="U39" i="1"/>
  <c r="T39" i="1"/>
  <c r="AF39" i="1" s="1"/>
  <c r="S39" i="1"/>
  <c r="Q39" i="1"/>
  <c r="P39" i="1"/>
  <c r="O39" i="1"/>
  <c r="N39" i="1"/>
  <c r="L39" i="1"/>
  <c r="E39" i="1"/>
  <c r="AJ38" i="1"/>
  <c r="AK38" i="1" s="1"/>
  <c r="AA38" i="1" s="1"/>
  <c r="AI38" i="1"/>
  <c r="AF38" i="1"/>
  <c r="X38" i="1"/>
  <c r="W38" i="1"/>
  <c r="U38" i="1"/>
  <c r="T38" i="1"/>
  <c r="S38" i="1"/>
  <c r="Q38" i="1"/>
  <c r="P38" i="1"/>
  <c r="O38" i="1"/>
  <c r="Y38" i="1" s="1"/>
  <c r="N38" i="1"/>
  <c r="L38" i="1"/>
  <c r="Z38" i="1" s="1"/>
  <c r="E38" i="1"/>
  <c r="AK37" i="1"/>
  <c r="AJ37" i="1"/>
  <c r="AI37" i="1"/>
  <c r="AH37" i="1"/>
  <c r="X37" i="1"/>
  <c r="Y37" i="1" s="1"/>
  <c r="W37" i="1"/>
  <c r="AA37" i="1" s="1"/>
  <c r="U37" i="1"/>
  <c r="T37" i="1"/>
  <c r="AF37" i="1" s="1"/>
  <c r="S37" i="1"/>
  <c r="Q37" i="1"/>
  <c r="P37" i="1"/>
  <c r="O37" i="1"/>
  <c r="N37" i="1"/>
  <c r="L37" i="1"/>
  <c r="E37" i="1"/>
  <c r="AJ36" i="1"/>
  <c r="AK36" i="1" s="1"/>
  <c r="AI36" i="1"/>
  <c r="AF36" i="1"/>
  <c r="AA36" i="1"/>
  <c r="X36" i="1"/>
  <c r="W36" i="1"/>
  <c r="U36" i="1"/>
  <c r="T36" i="1"/>
  <c r="S36" i="1"/>
  <c r="Q36" i="1"/>
  <c r="P36" i="1"/>
  <c r="AH36" i="1" s="1"/>
  <c r="O36" i="1"/>
  <c r="Y36" i="1" s="1"/>
  <c r="N36" i="1"/>
  <c r="L36" i="1"/>
  <c r="Z36" i="1" s="1"/>
  <c r="E36" i="1"/>
  <c r="AK35" i="1"/>
  <c r="AJ35" i="1"/>
  <c r="AI35" i="1"/>
  <c r="AH35" i="1"/>
  <c r="X35" i="1"/>
  <c r="Y35" i="1" s="1"/>
  <c r="W35" i="1"/>
  <c r="AA35" i="1" s="1"/>
  <c r="U35" i="1"/>
  <c r="T35" i="1"/>
  <c r="AF35" i="1" s="1"/>
  <c r="S35" i="1"/>
  <c r="Q35" i="1"/>
  <c r="P35" i="1"/>
  <c r="O35" i="1"/>
  <c r="N35" i="1"/>
  <c r="L35" i="1"/>
  <c r="E35" i="1"/>
  <c r="AJ34" i="1"/>
  <c r="AK34" i="1" s="1"/>
  <c r="AA34" i="1" s="1"/>
  <c r="AI34" i="1"/>
  <c r="AF34" i="1"/>
  <c r="X34" i="1"/>
  <c r="W34" i="1"/>
  <c r="U34" i="1"/>
  <c r="T34" i="1"/>
  <c r="S34" i="1"/>
  <c r="Q34" i="1"/>
  <c r="P34" i="1"/>
  <c r="O34" i="1"/>
  <c r="Y34" i="1" s="1"/>
  <c r="N34" i="1"/>
  <c r="L34" i="1"/>
  <c r="Z34" i="1" s="1"/>
  <c r="E34" i="1"/>
  <c r="AK33" i="1"/>
  <c r="AJ33" i="1"/>
  <c r="AI33" i="1"/>
  <c r="AH33" i="1"/>
  <c r="X33" i="1"/>
  <c r="Y33" i="1" s="1"/>
  <c r="W33" i="1"/>
  <c r="AA33" i="1" s="1"/>
  <c r="U33" i="1"/>
  <c r="T33" i="1"/>
  <c r="AF33" i="1" s="1"/>
  <c r="S33" i="1"/>
  <c r="Q33" i="1"/>
  <c r="P33" i="1"/>
  <c r="O33" i="1"/>
  <c r="N33" i="1"/>
  <c r="L33" i="1"/>
  <c r="E33" i="1"/>
  <c r="AJ32" i="1"/>
  <c r="AK32" i="1" s="1"/>
  <c r="AI32" i="1"/>
  <c r="AF32" i="1"/>
  <c r="AA32" i="1"/>
  <c r="X32" i="1"/>
  <c r="W32" i="1"/>
  <c r="U32" i="1"/>
  <c r="T32" i="1"/>
  <c r="S32" i="1"/>
  <c r="Q32" i="1"/>
  <c r="P32" i="1"/>
  <c r="AH32" i="1" s="1"/>
  <c r="O32" i="1"/>
  <c r="Y32" i="1" s="1"/>
  <c r="N32" i="1"/>
  <c r="L32" i="1"/>
  <c r="Z32" i="1" s="1"/>
  <c r="E32" i="1"/>
  <c r="AK31" i="1"/>
  <c r="AJ31" i="1"/>
  <c r="AI31" i="1"/>
  <c r="AH31" i="1"/>
  <c r="X31" i="1"/>
  <c r="Y31" i="1" s="1"/>
  <c r="W31" i="1"/>
  <c r="AA31" i="1" s="1"/>
  <c r="U31" i="1"/>
  <c r="T31" i="1"/>
  <c r="AF31" i="1" s="1"/>
  <c r="S31" i="1"/>
  <c r="Q31" i="1"/>
  <c r="P31" i="1"/>
  <c r="O31" i="1"/>
  <c r="N31" i="1"/>
  <c r="L31" i="1"/>
  <c r="E31" i="1"/>
  <c r="AJ30" i="1"/>
  <c r="AK30" i="1" s="1"/>
  <c r="AA30" i="1" s="1"/>
  <c r="AI30" i="1"/>
  <c r="AF30" i="1"/>
  <c r="X30" i="1"/>
  <c r="W30" i="1"/>
  <c r="U30" i="1"/>
  <c r="T30" i="1"/>
  <c r="S30" i="1"/>
  <c r="Q30" i="1"/>
  <c r="P30" i="1"/>
  <c r="O30" i="1"/>
  <c r="Y30" i="1" s="1"/>
  <c r="N30" i="1"/>
  <c r="L30" i="1"/>
  <c r="Z30" i="1" s="1"/>
  <c r="E30" i="1"/>
  <c r="AK29" i="1"/>
  <c r="AJ29" i="1"/>
  <c r="AI29" i="1"/>
  <c r="AH29" i="1"/>
  <c r="X29" i="1"/>
  <c r="Y29" i="1" s="1"/>
  <c r="W29" i="1"/>
  <c r="AA29" i="1" s="1"/>
  <c r="U29" i="1"/>
  <c r="T29" i="1"/>
  <c r="AF29" i="1" s="1"/>
  <c r="S29" i="1"/>
  <c r="Q29" i="1"/>
  <c r="P29" i="1"/>
  <c r="O29" i="1"/>
  <c r="N29" i="1"/>
  <c r="L29" i="1"/>
  <c r="E29" i="1"/>
  <c r="AJ28" i="1"/>
  <c r="AK28" i="1" s="1"/>
  <c r="AI28" i="1"/>
  <c r="AF28" i="1"/>
  <c r="AA28" i="1"/>
  <c r="X28" i="1"/>
  <c r="W28" i="1"/>
  <c r="U28" i="1"/>
  <c r="T28" i="1"/>
  <c r="S28" i="1"/>
  <c r="Q28" i="1"/>
  <c r="P28" i="1"/>
  <c r="AH28" i="1" s="1"/>
  <c r="O28" i="1"/>
  <c r="Y28" i="1" s="1"/>
  <c r="N28" i="1"/>
  <c r="L28" i="1"/>
  <c r="Z28" i="1" s="1"/>
  <c r="E28" i="1"/>
  <c r="AK27" i="1"/>
  <c r="AJ27" i="1"/>
  <c r="AI27" i="1"/>
  <c r="AH27" i="1"/>
  <c r="X27" i="1"/>
  <c r="Y27" i="1" s="1"/>
  <c r="W27" i="1"/>
  <c r="AA27" i="1" s="1"/>
  <c r="U27" i="1"/>
  <c r="T27" i="1"/>
  <c r="AF27" i="1" s="1"/>
  <c r="S27" i="1"/>
  <c r="Q27" i="1"/>
  <c r="P27" i="1"/>
  <c r="O27" i="1"/>
  <c r="N27" i="1"/>
  <c r="L27" i="1"/>
  <c r="E27" i="1"/>
  <c r="AJ26" i="1"/>
  <c r="AK26" i="1" s="1"/>
  <c r="AA26" i="1" s="1"/>
  <c r="AI26" i="1"/>
  <c r="AF26" i="1"/>
  <c r="X26" i="1"/>
  <c r="W26" i="1"/>
  <c r="U26" i="1"/>
  <c r="T26" i="1"/>
  <c r="S26" i="1"/>
  <c r="Q26" i="1"/>
  <c r="P26" i="1"/>
  <c r="O26" i="1"/>
  <c r="Y26" i="1" s="1"/>
  <c r="N26" i="1"/>
  <c r="L26" i="1"/>
  <c r="Z26" i="1" s="1"/>
  <c r="E26" i="1"/>
  <c r="AK25" i="1"/>
  <c r="AJ25" i="1"/>
  <c r="AI25" i="1"/>
  <c r="AH25" i="1"/>
  <c r="X25" i="1"/>
  <c r="Y25" i="1" s="1"/>
  <c r="W25" i="1"/>
  <c r="AA25" i="1" s="1"/>
  <c r="U25" i="1"/>
  <c r="T25" i="1"/>
  <c r="AF25" i="1" s="1"/>
  <c r="S25" i="1"/>
  <c r="Q25" i="1"/>
  <c r="P25" i="1"/>
  <c r="O25" i="1"/>
  <c r="N25" i="1"/>
  <c r="L25" i="1"/>
  <c r="E25" i="1"/>
  <c r="AJ24" i="1"/>
  <c r="AK24" i="1" s="1"/>
  <c r="AI24" i="1"/>
  <c r="AF24" i="1"/>
  <c r="AA24" i="1"/>
  <c r="X24" i="1"/>
  <c r="W24" i="1"/>
  <c r="U24" i="1"/>
  <c r="T24" i="1"/>
  <c r="S24" i="1"/>
  <c r="Q24" i="1"/>
  <c r="P24" i="1"/>
  <c r="AH24" i="1" s="1"/>
  <c r="O24" i="1"/>
  <c r="Y24" i="1" s="1"/>
  <c r="N24" i="1"/>
  <c r="L24" i="1"/>
  <c r="Z24" i="1" s="1"/>
  <c r="E24" i="1"/>
  <c r="AK23" i="1"/>
  <c r="AJ23" i="1"/>
  <c r="AI23" i="1"/>
  <c r="AH23" i="1"/>
  <c r="X23" i="1"/>
  <c r="Y23" i="1" s="1"/>
  <c r="W23" i="1"/>
  <c r="AA23" i="1" s="1"/>
  <c r="U23" i="1"/>
  <c r="T23" i="1"/>
  <c r="AF23" i="1" s="1"/>
  <c r="S23" i="1"/>
  <c r="Q23" i="1"/>
  <c r="P23" i="1"/>
  <c r="O23" i="1"/>
  <c r="N23" i="1"/>
  <c r="L23" i="1"/>
  <c r="E23" i="1"/>
  <c r="AJ22" i="1"/>
  <c r="AK22" i="1" s="1"/>
  <c r="AA22" i="1" s="1"/>
  <c r="AI22" i="1"/>
  <c r="AF22" i="1"/>
  <c r="X22" i="1"/>
  <c r="W22" i="1"/>
  <c r="U22" i="1"/>
  <c r="T22" i="1"/>
  <c r="S22" i="1"/>
  <c r="Q22" i="1"/>
  <c r="P22" i="1"/>
  <c r="O22" i="1"/>
  <c r="Y22" i="1" s="1"/>
  <c r="N22" i="1"/>
  <c r="L22" i="1"/>
  <c r="Z22" i="1" s="1"/>
  <c r="E22" i="1"/>
  <c r="AK21" i="1"/>
  <c r="AJ21" i="1"/>
  <c r="AI21" i="1"/>
  <c r="AH21" i="1"/>
  <c r="X21" i="1"/>
  <c r="Y21" i="1" s="1"/>
  <c r="W21" i="1"/>
  <c r="AA21" i="1" s="1"/>
  <c r="U21" i="1"/>
  <c r="T21" i="1"/>
  <c r="AF21" i="1" s="1"/>
  <c r="S21" i="1"/>
  <c r="Q21" i="1"/>
  <c r="P21" i="1"/>
  <c r="O21" i="1"/>
  <c r="N21" i="1"/>
  <c r="L21" i="1"/>
  <c r="E21" i="1"/>
  <c r="AJ20" i="1"/>
  <c r="AK20" i="1" s="1"/>
  <c r="AI20" i="1"/>
  <c r="AF20" i="1"/>
  <c r="AA20" i="1"/>
  <c r="X20" i="1"/>
  <c r="W20" i="1"/>
  <c r="U20" i="1"/>
  <c r="T20" i="1"/>
  <c r="S20" i="1"/>
  <c r="Q20" i="1"/>
  <c r="P20" i="1"/>
  <c r="AH20" i="1" s="1"/>
  <c r="O20" i="1"/>
  <c r="Y20" i="1" s="1"/>
  <c r="N20" i="1"/>
  <c r="L20" i="1"/>
  <c r="Z20" i="1" s="1"/>
  <c r="E20" i="1"/>
  <c r="AK19" i="1"/>
  <c r="AJ19" i="1"/>
  <c r="AI19" i="1"/>
  <c r="AH19" i="1"/>
  <c r="AB19" i="1"/>
  <c r="X19" i="1"/>
  <c r="W19" i="1"/>
  <c r="AA19" i="1" s="1"/>
  <c r="U19" i="1"/>
  <c r="T19" i="1"/>
  <c r="AF19" i="1" s="1"/>
  <c r="S19" i="1"/>
  <c r="Q19" i="1"/>
  <c r="P19" i="1"/>
  <c r="O19" i="1"/>
  <c r="Y19" i="1" s="1"/>
  <c r="N19" i="1"/>
  <c r="L19" i="1"/>
  <c r="Z19" i="1" s="1"/>
  <c r="E19" i="1"/>
  <c r="AK18" i="1"/>
  <c r="AJ18" i="1"/>
  <c r="AI18" i="1"/>
  <c r="X18" i="1"/>
  <c r="W18" i="1"/>
  <c r="AA18" i="1" s="1"/>
  <c r="U18" i="1"/>
  <c r="T18" i="1"/>
  <c r="AF18" i="1" s="1"/>
  <c r="S18" i="1"/>
  <c r="Q18" i="1"/>
  <c r="P18" i="1"/>
  <c r="AH18" i="1" s="1"/>
  <c r="O18" i="1"/>
  <c r="Y18" i="1" s="1"/>
  <c r="N18" i="1"/>
  <c r="L18" i="1"/>
  <c r="Z18" i="1" s="1"/>
  <c r="E18" i="1"/>
  <c r="AK17" i="1"/>
  <c r="AJ17" i="1"/>
  <c r="AI17" i="1"/>
  <c r="AH17" i="1"/>
  <c r="AB17" i="1"/>
  <c r="AA17" i="1"/>
  <c r="X17" i="1"/>
  <c r="W17" i="1"/>
  <c r="U17" i="1"/>
  <c r="T17" i="1"/>
  <c r="AF17" i="1" s="1"/>
  <c r="S17" i="1"/>
  <c r="Q17" i="1"/>
  <c r="P17" i="1"/>
  <c r="O17" i="1"/>
  <c r="Y17" i="1" s="1"/>
  <c r="N17" i="1"/>
  <c r="L17" i="1"/>
  <c r="Z17" i="1" s="1"/>
  <c r="E17" i="1"/>
  <c r="AK16" i="1"/>
  <c r="AJ16" i="1"/>
  <c r="AI16" i="1"/>
  <c r="AA16" i="1"/>
  <c r="Z16" i="1"/>
  <c r="X16" i="1"/>
  <c r="W16" i="1"/>
  <c r="U16" i="1"/>
  <c r="T16" i="1"/>
  <c r="AF16" i="1" s="1"/>
  <c r="S16" i="1"/>
  <c r="Q16" i="1"/>
  <c r="P16" i="1"/>
  <c r="AH16" i="1" s="1"/>
  <c r="O16" i="1"/>
  <c r="Y16" i="1" s="1"/>
  <c r="N16" i="1"/>
  <c r="L16" i="1"/>
  <c r="E16" i="1"/>
  <c r="AK15" i="1"/>
  <c r="AJ15" i="1"/>
  <c r="AI15" i="1"/>
  <c r="AH15" i="1"/>
  <c r="AB15" i="1"/>
  <c r="X15" i="1"/>
  <c r="W15" i="1"/>
  <c r="AA15" i="1" s="1"/>
  <c r="U15" i="1"/>
  <c r="T15" i="1"/>
  <c r="AF15" i="1" s="1"/>
  <c r="S15" i="1"/>
  <c r="Q15" i="1"/>
  <c r="P15" i="1"/>
  <c r="O15" i="1"/>
  <c r="Y15" i="1" s="1"/>
  <c r="N15" i="1"/>
  <c r="L15" i="1"/>
  <c r="Z15" i="1" s="1"/>
  <c r="E15" i="1"/>
  <c r="AK14" i="1"/>
  <c r="AJ14" i="1"/>
  <c r="AI14" i="1"/>
  <c r="X14" i="1"/>
  <c r="W14" i="1"/>
  <c r="AA14" i="1" s="1"/>
  <c r="U14" i="1"/>
  <c r="T14" i="1"/>
  <c r="AF14" i="1" s="1"/>
  <c r="S14" i="1"/>
  <c r="Q14" i="1"/>
  <c r="P14" i="1"/>
  <c r="AH14" i="1" s="1"/>
  <c r="O14" i="1"/>
  <c r="Y14" i="1" s="1"/>
  <c r="N14" i="1"/>
  <c r="L14" i="1"/>
  <c r="Z14" i="1" s="1"/>
  <c r="E14" i="1"/>
  <c r="AK13" i="1"/>
  <c r="AJ13" i="1"/>
  <c r="AI13" i="1"/>
  <c r="AH13" i="1"/>
  <c r="AA13" i="1"/>
  <c r="X13" i="1"/>
  <c r="Y13" i="1" s="1"/>
  <c r="W13" i="1"/>
  <c r="U13" i="1"/>
  <c r="T13" i="1"/>
  <c r="AF13" i="1" s="1"/>
  <c r="S13" i="1"/>
  <c r="Q13" i="1"/>
  <c r="P13" i="1"/>
  <c r="O13" i="1"/>
  <c r="N13" i="1"/>
  <c r="L13" i="1"/>
  <c r="E13" i="1"/>
  <c r="AJ12" i="1"/>
  <c r="AK12" i="1" s="1"/>
  <c r="AI12" i="1"/>
  <c r="Z12" i="1"/>
  <c r="AD12" i="1" s="1"/>
  <c r="X12" i="1"/>
  <c r="W12" i="1"/>
  <c r="U12" i="1"/>
  <c r="T12" i="1"/>
  <c r="AF12" i="1" s="1"/>
  <c r="S12" i="1"/>
  <c r="Q12" i="1"/>
  <c r="P12" i="1"/>
  <c r="AH12" i="1" s="1"/>
  <c r="O12" i="1"/>
  <c r="Y12" i="1" s="1"/>
  <c r="N12" i="1"/>
  <c r="L12" i="1"/>
  <c r="E12" i="1"/>
  <c r="AK11" i="1"/>
  <c r="AA11" i="1" s="1"/>
  <c r="AJ11" i="1"/>
  <c r="AI11" i="1"/>
  <c r="AH11" i="1"/>
  <c r="AF11" i="1"/>
  <c r="X11" i="1"/>
  <c r="Y11" i="1" s="1"/>
  <c r="W11" i="1"/>
  <c r="U11" i="1"/>
  <c r="T11" i="1"/>
  <c r="S11" i="1"/>
  <c r="Q11" i="1"/>
  <c r="P11" i="1"/>
  <c r="O11" i="1"/>
  <c r="N11" i="1"/>
  <c r="L11" i="1"/>
  <c r="E11" i="1"/>
  <c r="AJ10" i="1"/>
  <c r="AK10" i="1" s="1"/>
  <c r="AI10" i="1"/>
  <c r="Z10" i="1"/>
  <c r="X10" i="1"/>
  <c r="W10" i="1"/>
  <c r="U10" i="1"/>
  <c r="T10" i="1"/>
  <c r="AF10" i="1" s="1"/>
  <c r="S10" i="1"/>
  <c r="Q10" i="1"/>
  <c r="P10" i="1"/>
  <c r="AH10" i="1" s="1"/>
  <c r="O10" i="1"/>
  <c r="Y10" i="1" s="1"/>
  <c r="N10" i="1"/>
  <c r="L10" i="1"/>
  <c r="E10" i="1"/>
  <c r="AK9" i="1"/>
  <c r="AA9" i="1" s="1"/>
  <c r="AJ9" i="1"/>
  <c r="AI9" i="1"/>
  <c r="AH9" i="1"/>
  <c r="AF9" i="1"/>
  <c r="X9" i="1"/>
  <c r="Y9" i="1" s="1"/>
  <c r="W9" i="1"/>
  <c r="U9" i="1"/>
  <c r="T9" i="1"/>
  <c r="S9" i="1"/>
  <c r="Q9" i="1"/>
  <c r="P9" i="1"/>
  <c r="O9" i="1"/>
  <c r="N9" i="1"/>
  <c r="L9" i="1"/>
  <c r="E9" i="1"/>
  <c r="AJ8" i="1"/>
  <c r="AK8" i="1" s="1"/>
  <c r="AI8" i="1"/>
  <c r="Z8" i="1"/>
  <c r="X8" i="1"/>
  <c r="W8" i="1"/>
  <c r="U8" i="1"/>
  <c r="T8" i="1"/>
  <c r="AF8" i="1" s="1"/>
  <c r="S8" i="1"/>
  <c r="Q8" i="1"/>
  <c r="P8" i="1"/>
  <c r="AH8" i="1" s="1"/>
  <c r="O8" i="1"/>
  <c r="Y8" i="1" s="1"/>
  <c r="N8" i="1"/>
  <c r="L8" i="1"/>
  <c r="E8" i="1"/>
  <c r="AK7" i="1"/>
  <c r="AA7" i="1" s="1"/>
  <c r="AJ7" i="1"/>
  <c r="AI7" i="1"/>
  <c r="AH7" i="1"/>
  <c r="AF7" i="1"/>
  <c r="X7" i="1"/>
  <c r="Y7" i="1" s="1"/>
  <c r="W7" i="1"/>
  <c r="U7" i="1"/>
  <c r="T7" i="1"/>
  <c r="S7" i="1"/>
  <c r="Q7" i="1"/>
  <c r="P7" i="1"/>
  <c r="O7" i="1"/>
  <c r="N7" i="1"/>
  <c r="L7" i="1"/>
  <c r="E7" i="1"/>
  <c r="AJ6" i="1"/>
  <c r="AK6" i="1" s="1"/>
  <c r="AI6" i="1"/>
  <c r="Z6" i="1"/>
  <c r="X6" i="1"/>
  <c r="W6" i="1"/>
  <c r="U6" i="1"/>
  <c r="T6" i="1"/>
  <c r="AF6" i="1" s="1"/>
  <c r="S6" i="1"/>
  <c r="Q6" i="1"/>
  <c r="P6" i="1"/>
  <c r="AH6" i="1" s="1"/>
  <c r="O6" i="1"/>
  <c r="Y6" i="1" s="1"/>
  <c r="N6" i="1"/>
  <c r="L6" i="1"/>
  <c r="E6" i="1"/>
  <c r="AK5" i="1"/>
  <c r="AA5" i="1" s="1"/>
  <c r="AJ5" i="1"/>
  <c r="AI5" i="1"/>
  <c r="AH5" i="1"/>
  <c r="AF5" i="1"/>
  <c r="X5" i="1"/>
  <c r="Y5" i="1" s="1"/>
  <c r="W5" i="1"/>
  <c r="U5" i="1"/>
  <c r="T5" i="1"/>
  <c r="S5" i="1"/>
  <c r="Q5" i="1"/>
  <c r="P5" i="1"/>
  <c r="O5" i="1"/>
  <c r="N5" i="1"/>
  <c r="L5" i="1"/>
  <c r="E5" i="1"/>
  <c r="AJ4" i="1"/>
  <c r="AK4" i="1" s="1"/>
  <c r="AI4" i="1"/>
  <c r="Z4" i="1"/>
  <c r="X4" i="1"/>
  <c r="W4" i="1"/>
  <c r="U4" i="1"/>
  <c r="T4" i="1"/>
  <c r="AF4" i="1" s="1"/>
  <c r="S4" i="1"/>
  <c r="Q4" i="1"/>
  <c r="P4" i="1"/>
  <c r="AH4" i="1" s="1"/>
  <c r="O4" i="1"/>
  <c r="Y4" i="1" s="1"/>
  <c r="N4" i="1"/>
  <c r="L4" i="1"/>
  <c r="E4" i="1"/>
  <c r="AK3" i="1"/>
  <c r="AA3" i="1" s="1"/>
  <c r="AJ3" i="1"/>
  <c r="AI3" i="1"/>
  <c r="AH3" i="1"/>
  <c r="AF3" i="1"/>
  <c r="X3" i="1"/>
  <c r="Y3" i="1" s="1"/>
  <c r="W3" i="1"/>
  <c r="U3" i="1"/>
  <c r="T3" i="1"/>
  <c r="S3" i="1"/>
  <c r="Q3" i="1"/>
  <c r="P3" i="1"/>
  <c r="O3" i="1"/>
  <c r="N3" i="1"/>
  <c r="L3" i="1"/>
  <c r="E3" i="1"/>
  <c r="AB14" i="1" l="1"/>
  <c r="AD14" i="1"/>
  <c r="AG14" i="1"/>
  <c r="AB18" i="1"/>
  <c r="AD18" i="1"/>
  <c r="AG18" i="1"/>
  <c r="AB6" i="1"/>
  <c r="AG6" i="1"/>
  <c r="AB8" i="1"/>
  <c r="AG8" i="1"/>
  <c r="AG15" i="1"/>
  <c r="AD15" i="1"/>
  <c r="AG19" i="1"/>
  <c r="AD19" i="1"/>
  <c r="AA4" i="1"/>
  <c r="AA6" i="1"/>
  <c r="AA8" i="1"/>
  <c r="AA10" i="1"/>
  <c r="AD20" i="1"/>
  <c r="AB20" i="1"/>
  <c r="AG20" i="1"/>
  <c r="AD24" i="1"/>
  <c r="AB24" i="1"/>
  <c r="AG24" i="1"/>
  <c r="AD32" i="1"/>
  <c r="AB32" i="1"/>
  <c r="AG32" i="1"/>
  <c r="AD36" i="1"/>
  <c r="AB36" i="1"/>
  <c r="AG36" i="1"/>
  <c r="AD40" i="1"/>
  <c r="AB40" i="1"/>
  <c r="AG40" i="1"/>
  <c r="AD44" i="1"/>
  <c r="AB44" i="1"/>
  <c r="AG44" i="1"/>
  <c r="AD48" i="1"/>
  <c r="AB48" i="1"/>
  <c r="AG48" i="1"/>
  <c r="AD52" i="1"/>
  <c r="AB52" i="1"/>
  <c r="AG52" i="1"/>
  <c r="AB16" i="1"/>
  <c r="AD16" i="1"/>
  <c r="AD22" i="1"/>
  <c r="AB22" i="1"/>
  <c r="AG22" i="1"/>
  <c r="AD26" i="1"/>
  <c r="AB26" i="1"/>
  <c r="AG26" i="1"/>
  <c r="AD30" i="1"/>
  <c r="AB30" i="1"/>
  <c r="AG30" i="1"/>
  <c r="AD34" i="1"/>
  <c r="AB34" i="1"/>
  <c r="AG34" i="1"/>
  <c r="AD38" i="1"/>
  <c r="AB38" i="1"/>
  <c r="AG38" i="1"/>
  <c r="AD42" i="1"/>
  <c r="AB42" i="1"/>
  <c r="AG42" i="1"/>
  <c r="AD46" i="1"/>
  <c r="AB46" i="1"/>
  <c r="AG46" i="1"/>
  <c r="AD50" i="1"/>
  <c r="AB50" i="1"/>
  <c r="AG50" i="1"/>
  <c r="AD54" i="1"/>
  <c r="AB54" i="1"/>
  <c r="AG54" i="1"/>
  <c r="AB4" i="1"/>
  <c r="AG4" i="1"/>
  <c r="AB10" i="1"/>
  <c r="AG10" i="1"/>
  <c r="AB12" i="1"/>
  <c r="AG12" i="1"/>
  <c r="AD4" i="1"/>
  <c r="AD6" i="1"/>
  <c r="AD8" i="1"/>
  <c r="AD10" i="1"/>
  <c r="AA12" i="1"/>
  <c r="AG16" i="1"/>
  <c r="AD28" i="1"/>
  <c r="AB28" i="1"/>
  <c r="AG28" i="1"/>
  <c r="Z3" i="1"/>
  <c r="Z5" i="1"/>
  <c r="Z7" i="1"/>
  <c r="Z9" i="1"/>
  <c r="Z11" i="1"/>
  <c r="Z13" i="1"/>
  <c r="AG17" i="1"/>
  <c r="AD17" i="1"/>
  <c r="AH22" i="1"/>
  <c r="AH26" i="1"/>
  <c r="AH30" i="1"/>
  <c r="AH34" i="1"/>
  <c r="AH38" i="1"/>
  <c r="AH42" i="1"/>
  <c r="AH46" i="1"/>
  <c r="AH50" i="1"/>
  <c r="AH54" i="1"/>
  <c r="Z21" i="1"/>
  <c r="Z23" i="1"/>
  <c r="Z25" i="1"/>
  <c r="Z27" i="1"/>
  <c r="Z29" i="1"/>
  <c r="Z31" i="1"/>
  <c r="Z33" i="1"/>
  <c r="Z35" i="1"/>
  <c r="Z37" i="1"/>
  <c r="Z39" i="1"/>
  <c r="Z41" i="1"/>
  <c r="Z43" i="1"/>
  <c r="Z45" i="1"/>
  <c r="Z47" i="1"/>
  <c r="Z49" i="1"/>
  <c r="Z51" i="1"/>
  <c r="Z53" i="1"/>
  <c r="Z55" i="1"/>
  <c r="AG53" i="1" l="1"/>
  <c r="AD53" i="1"/>
  <c r="AB53" i="1"/>
  <c r="AG37" i="1"/>
  <c r="AD37" i="1"/>
  <c r="AB37" i="1"/>
  <c r="AG29" i="1"/>
  <c r="AD29" i="1"/>
  <c r="AB29" i="1"/>
  <c r="AG13" i="1"/>
  <c r="AD13" i="1"/>
  <c r="AB13" i="1"/>
  <c r="AG43" i="1"/>
  <c r="AD43" i="1"/>
  <c r="AB43" i="1"/>
  <c r="AG27" i="1"/>
  <c r="AD27" i="1"/>
  <c r="AB27" i="1"/>
  <c r="AD11" i="1"/>
  <c r="AG11" i="1"/>
  <c r="AB11" i="1"/>
  <c r="AD3" i="1"/>
  <c r="AB3" i="1"/>
  <c r="AG3" i="1"/>
  <c r="AG49" i="1"/>
  <c r="AD49" i="1"/>
  <c r="AB49" i="1"/>
  <c r="AG41" i="1"/>
  <c r="AD41" i="1"/>
  <c r="AB41" i="1"/>
  <c r="AG33" i="1"/>
  <c r="AD33" i="1"/>
  <c r="AB33" i="1"/>
  <c r="AG25" i="1"/>
  <c r="AD25" i="1"/>
  <c r="AB25" i="1"/>
  <c r="AD9" i="1"/>
  <c r="AB9" i="1"/>
  <c r="AG9" i="1"/>
  <c r="AG45" i="1"/>
  <c r="AD45" i="1"/>
  <c r="AB45" i="1"/>
  <c r="AG21" i="1"/>
  <c r="AD21" i="1"/>
  <c r="AB21" i="1"/>
  <c r="AD5" i="1"/>
  <c r="AB5" i="1"/>
  <c r="AG5" i="1"/>
  <c r="AG51" i="1"/>
  <c r="AD51" i="1"/>
  <c r="AB51" i="1"/>
  <c r="AG35" i="1"/>
  <c r="AD35" i="1"/>
  <c r="AB35" i="1"/>
  <c r="AG55" i="1"/>
  <c r="AD55" i="1"/>
  <c r="AB55" i="1"/>
  <c r="AG47" i="1"/>
  <c r="AD47" i="1"/>
  <c r="AB47" i="1"/>
  <c r="AG39" i="1"/>
  <c r="AD39" i="1"/>
  <c r="AB39" i="1"/>
  <c r="AG31" i="1"/>
  <c r="AD31" i="1"/>
  <c r="AB31" i="1"/>
  <c r="AG23" i="1"/>
  <c r="AD23" i="1"/>
  <c r="AB23" i="1"/>
  <c r="AD7" i="1"/>
  <c r="AB7" i="1"/>
  <c r="AG7" i="1"/>
</calcChain>
</file>

<file path=xl/sharedStrings.xml><?xml version="1.0" encoding="utf-8"?>
<sst xmlns="http://schemas.openxmlformats.org/spreadsheetml/2006/main" count="850" uniqueCount="567">
  <si>
    <t>Dam_Name</t>
  </si>
  <si>
    <t>Other_Dam_Name</t>
  </si>
  <si>
    <t>NIDID</t>
  </si>
  <si>
    <t>Year_Completed</t>
  </si>
  <si>
    <t>Reservoir_Age</t>
  </si>
  <si>
    <t>Hydraulic_Height</t>
  </si>
  <si>
    <t>NID_Height</t>
  </si>
  <si>
    <t>Maximum_Discharge</t>
  </si>
  <si>
    <t>Maximum_Storage</t>
  </si>
  <si>
    <t>Normal_Storage</t>
  </si>
  <si>
    <t>NID_Storage</t>
  </si>
  <si>
    <r>
      <t>NID_Storage (ft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)</t>
    </r>
  </si>
  <si>
    <t>Surface_Area_(acres)</t>
  </si>
  <si>
    <r>
      <t>Surface_Area_(ft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</t>
    </r>
  </si>
  <si>
    <r>
      <t>Surface_Area_(mi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.)</t>
    </r>
  </si>
  <si>
    <r>
      <t>Surface_Area_(m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</t>
    </r>
  </si>
  <si>
    <r>
      <t>Surface_Area_(km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</t>
    </r>
  </si>
  <si>
    <r>
      <t>Drainage_Area_(mi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</t>
    </r>
  </si>
  <si>
    <r>
      <t>Drainage_Area_(km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</t>
    </r>
  </si>
  <si>
    <t>Drainage_Area_(acres)</t>
  </si>
  <si>
    <r>
      <t>Drainage_Area_(ft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</t>
    </r>
  </si>
  <si>
    <t>Reservoir_Perimeter (ft.)</t>
  </si>
  <si>
    <t>Reservoir_Perimeter (km)</t>
  </si>
  <si>
    <t>Reservoir_Perimeter (mi)</t>
  </si>
  <si>
    <t>Shoreline_Development_Index</t>
  </si>
  <si>
    <t>Mean_Depth</t>
  </si>
  <si>
    <t>Index_of_Basin_Permanence</t>
  </si>
  <si>
    <t>Development_of_Volume</t>
  </si>
  <si>
    <t>Maximum_Depth_(in_ft_as_Hydraulic_Height)</t>
  </si>
  <si>
    <t>Mean_Depth_Max_Depth_Ratio_(Depth_Ratio)</t>
  </si>
  <si>
    <t>Mean_Q</t>
  </si>
  <si>
    <t>Catchment_Area_Surface_Area_Ratio</t>
  </si>
  <si>
    <t>Relative_Depth_(as_a_%_of_the_Mean_Depth)</t>
  </si>
  <si>
    <t>Surface_Area_Lake_Volume_Ratio</t>
  </si>
  <si>
    <r>
      <t>Lake_Volume_(ft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)</t>
    </r>
  </si>
  <si>
    <r>
      <t>Lake_Volume_(m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)</t>
    </r>
  </si>
  <si>
    <t>AreaSqKm</t>
  </si>
  <si>
    <t>Elevation</t>
  </si>
  <si>
    <t>GNIS_Name</t>
  </si>
  <si>
    <t>ReachCode</t>
  </si>
  <si>
    <t>E2RF1_</t>
  </si>
  <si>
    <t>HUC</t>
  </si>
  <si>
    <t>MEANV</t>
  </si>
  <si>
    <t>STRAHLER</t>
  </si>
  <si>
    <t>RR</t>
  </si>
  <si>
    <t>REACH</t>
  </si>
  <si>
    <t>NUTCODE</t>
  </si>
  <si>
    <t>PSEWER</t>
  </si>
  <si>
    <t>PSEPTIC</t>
  </si>
  <si>
    <t>POTHER</t>
  </si>
  <si>
    <t>WATER</t>
  </si>
  <si>
    <t>WETLANDS</t>
  </si>
  <si>
    <t>URBGRASS</t>
  </si>
  <si>
    <t>LURBAN</t>
  </si>
  <si>
    <t>HURBAN</t>
  </si>
  <si>
    <t>COMM</t>
  </si>
  <si>
    <t>FORESTD</t>
  </si>
  <si>
    <t>FORESTE</t>
  </si>
  <si>
    <t>FORESTM</t>
  </si>
  <si>
    <t>SHRUB</t>
  </si>
  <si>
    <t>GRASS</t>
  </si>
  <si>
    <t>PASTURE</t>
  </si>
  <si>
    <t>CROPS</t>
  </si>
  <si>
    <t>ORCHARDS</t>
  </si>
  <si>
    <t>BARREN</t>
  </si>
  <si>
    <t>TNLOADB</t>
  </si>
  <si>
    <t>TPLOADB</t>
  </si>
  <si>
    <t>TNYLDB</t>
  </si>
  <si>
    <t>TPYLDB</t>
  </si>
  <si>
    <t>TNCONCB</t>
  </si>
  <si>
    <t>TPCONCB</t>
  </si>
  <si>
    <t>TNLOADBW</t>
  </si>
  <si>
    <t>TNYLDBW</t>
  </si>
  <si>
    <t>TNCONCBW</t>
  </si>
  <si>
    <t>TNLOAD</t>
  </si>
  <si>
    <t>TPLOAD</t>
  </si>
  <si>
    <t>TNYLD</t>
  </si>
  <si>
    <t>TPYLD</t>
  </si>
  <si>
    <t>TNCONC</t>
  </si>
  <si>
    <t>TPCONC</t>
  </si>
  <si>
    <t>TNPOINT</t>
  </si>
  <si>
    <t>TPPOINT</t>
  </si>
  <si>
    <t>TNFERT</t>
  </si>
  <si>
    <t>TPFERT</t>
  </si>
  <si>
    <t>TNATMOS</t>
  </si>
  <si>
    <t>TNFOREST</t>
  </si>
  <si>
    <t>TPFOREST</t>
  </si>
  <si>
    <t>TNBARREN</t>
  </si>
  <si>
    <t>TPBARREN</t>
  </si>
  <si>
    <t>TNSHRUB</t>
  </si>
  <si>
    <t>TPSHRUB</t>
  </si>
  <si>
    <t>TNGRASS</t>
  </si>
  <si>
    <t>TPGRASS</t>
  </si>
  <si>
    <t>TNMAN</t>
  </si>
  <si>
    <t>TPMAN</t>
  </si>
  <si>
    <t>TNDFRAC</t>
  </si>
  <si>
    <t>TPDFRAC</t>
  </si>
  <si>
    <t>Data_Source_(surface_area)</t>
  </si>
  <si>
    <t>In_years</t>
  </si>
  <si>
    <t>In_ft</t>
  </si>
  <si>
    <r>
      <t>In_</t>
    </r>
    <r>
      <rPr>
        <sz val="11"/>
        <color theme="1"/>
        <rFont val="Calibri"/>
        <family val="2"/>
        <scheme val="minor"/>
      </rPr>
      <t>ft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/s_(cubic_feet/sec)</t>
    </r>
  </si>
  <si>
    <r>
      <t>In_</t>
    </r>
    <r>
      <rPr>
        <sz val="11"/>
        <color theme="1"/>
        <rFont val="Calibri"/>
        <family val="2"/>
        <scheme val="minor"/>
      </rPr>
      <t>acre-ft</t>
    </r>
  </si>
  <si>
    <t xml:space="preserve"> (NID_Storage * 43560)</t>
  </si>
  <si>
    <t>In_acres</t>
  </si>
  <si>
    <t>SA_(acres)*43560</t>
  </si>
  <si>
    <t>SA_(acres)*0.0015625</t>
  </si>
  <si>
    <t>SA_(acres)*4046.86</t>
  </si>
  <si>
    <t>SA_(acres)*0.00404686</t>
  </si>
  <si>
    <r>
      <t>In_mi</t>
    </r>
    <r>
      <rPr>
        <vertAlign val="superscript"/>
        <sz val="11"/>
        <color theme="1"/>
        <rFont val="Calibri"/>
        <family val="2"/>
        <scheme val="minor"/>
      </rPr>
      <t>2</t>
    </r>
  </si>
  <si>
    <r>
      <t>DA_(mi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)*2.58999</t>
    </r>
  </si>
  <si>
    <r>
      <t>DA_(mi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)*640</t>
    </r>
  </si>
  <si>
    <t>DA_(Sq.Mi.)*2.788e+7</t>
  </si>
  <si>
    <t>In_ft.</t>
  </si>
  <si>
    <t>RP_km=RP_ft*0.0003048</t>
  </si>
  <si>
    <t>RP_miles=RP_ft*0.000189394</t>
  </si>
  <si>
    <r>
      <t>D</t>
    </r>
    <r>
      <rPr>
        <vertAlign val="subscript"/>
        <sz val="11"/>
        <color theme="1"/>
        <rFont val="Calibri"/>
        <family val="2"/>
        <scheme val="minor"/>
      </rPr>
      <t>L</t>
    </r>
    <r>
      <rPr>
        <sz val="11"/>
        <color theme="1"/>
        <rFont val="Calibri"/>
        <family val="2"/>
        <scheme val="minor"/>
      </rPr>
      <t>=SL/2*(sqrt(</t>
    </r>
    <r>
      <rPr>
        <sz val="11"/>
        <color theme="1"/>
        <rFont val="Calibri"/>
        <family val="2"/>
      </rPr>
      <t>Π*Ao))</t>
    </r>
  </si>
  <si>
    <r>
      <t>Z</t>
    </r>
    <r>
      <rPr>
        <vertAlign val="subscript"/>
        <sz val="11"/>
        <color theme="1"/>
        <rFont val="Calibri"/>
        <family val="2"/>
        <scheme val="minor"/>
      </rPr>
      <t>mean</t>
    </r>
    <r>
      <rPr>
        <sz val="11"/>
        <color theme="1"/>
        <rFont val="Calibri"/>
        <family val="2"/>
        <scheme val="minor"/>
      </rPr>
      <t>=V/Ao</t>
    </r>
  </si>
  <si>
    <r>
      <t>IBP=SL/V_where_V_is_10</t>
    </r>
    <r>
      <rPr>
        <vertAlign val="superscript"/>
        <sz val="11"/>
        <color theme="1"/>
        <rFont val="Calibri"/>
        <family val="2"/>
        <scheme val="minor"/>
      </rPr>
      <t xml:space="preserve">6 </t>
    </r>
    <r>
      <rPr>
        <sz val="11"/>
        <color theme="1"/>
        <rFont val="Calibri"/>
        <family val="2"/>
        <scheme val="minor"/>
      </rPr>
      <t>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_SL_is_in_km</t>
    </r>
  </si>
  <si>
    <r>
      <t>D</t>
    </r>
    <r>
      <rPr>
        <vertAlign val="superscript"/>
        <sz val="11"/>
        <color theme="1"/>
        <rFont val="Calibri"/>
        <family val="2"/>
        <scheme val="minor"/>
      </rPr>
      <t>v</t>
    </r>
    <r>
      <rPr>
        <sz val="11"/>
        <color theme="1"/>
        <rFont val="Calibri"/>
        <family val="2"/>
        <scheme val="minor"/>
      </rPr>
      <t>=3*Z</t>
    </r>
    <r>
      <rPr>
        <vertAlign val="subscript"/>
        <sz val="11"/>
        <color theme="1"/>
        <rFont val="Calibri"/>
        <family val="2"/>
        <scheme val="minor"/>
      </rPr>
      <t>mean</t>
    </r>
    <r>
      <rPr>
        <sz val="11"/>
        <color theme="1"/>
        <rFont val="Calibri"/>
        <family val="2"/>
        <scheme val="minor"/>
      </rPr>
      <t>/Z</t>
    </r>
    <r>
      <rPr>
        <vertAlign val="subscript"/>
        <sz val="11"/>
        <color theme="1"/>
        <rFont val="Calibri"/>
        <family val="2"/>
        <scheme val="minor"/>
      </rPr>
      <t>max</t>
    </r>
  </si>
  <si>
    <t>in_ft.</t>
  </si>
  <si>
    <r>
      <t>Depth Ratio=Z</t>
    </r>
    <r>
      <rPr>
        <vertAlign val="subscript"/>
        <sz val="11"/>
        <color theme="1"/>
        <rFont val="Calibri"/>
        <family val="2"/>
        <scheme val="minor"/>
      </rPr>
      <t>mean</t>
    </r>
    <r>
      <rPr>
        <sz val="11"/>
        <color theme="1"/>
        <rFont val="Calibri"/>
        <family val="2"/>
        <scheme val="minor"/>
      </rPr>
      <t>/Z</t>
    </r>
    <r>
      <rPr>
        <vertAlign val="subscript"/>
        <sz val="11"/>
        <color theme="1"/>
        <rFont val="Calibri"/>
        <family val="2"/>
        <scheme val="minor"/>
      </rPr>
      <t>max</t>
    </r>
  </si>
  <si>
    <r>
      <t>In_cfs_(ft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/sec)</t>
    </r>
  </si>
  <si>
    <t>C=Catchment Area/Surface Area</t>
  </si>
  <si>
    <r>
      <t>Zr = 50*Z</t>
    </r>
    <r>
      <rPr>
        <vertAlign val="subscript"/>
        <sz val="11"/>
        <color theme="1"/>
        <rFont val="Calibri"/>
        <family val="2"/>
        <scheme val="minor"/>
      </rPr>
      <t>mean</t>
    </r>
    <r>
      <rPr>
        <sz val="11"/>
        <color theme="1"/>
        <rFont val="Calibri"/>
        <family val="2"/>
        <scheme val="minor"/>
      </rPr>
      <t>* (Π/A0)</t>
    </r>
    <r>
      <rPr>
        <vertAlign val="superscript"/>
        <sz val="11"/>
        <color theme="1"/>
        <rFont val="Calibri"/>
        <family val="2"/>
        <scheme val="minor"/>
      </rPr>
      <t>1/2</t>
    </r>
  </si>
  <si>
    <t>ϒ=A/V</t>
  </si>
  <si>
    <t>LV_cu.ft.=acre-ft*43559.9</t>
  </si>
  <si>
    <t>LV_cu.meters=acre-ft*1233.48</t>
  </si>
  <si>
    <t>LV_cu.ft.=acre-ft*1233.49_(in_10^6_m^3)</t>
  </si>
  <si>
    <r>
      <t>In_km</t>
    </r>
    <r>
      <rPr>
        <vertAlign val="superscript"/>
        <sz val="11"/>
        <color theme="1"/>
        <rFont val="Calibri"/>
        <family val="2"/>
        <scheme val="minor"/>
      </rPr>
      <t>2</t>
    </r>
  </si>
  <si>
    <t>In_meters</t>
  </si>
  <si>
    <t>Data_Source</t>
  </si>
  <si>
    <t>BIG SAND WASH</t>
  </si>
  <si>
    <t>UT00037</t>
  </si>
  <si>
    <t>ND</t>
  </si>
  <si>
    <t>1.502</t>
  </si>
  <si>
    <t>Big Sand Wash Reservoir</t>
  </si>
  <si>
    <t>14060003004691</t>
  </si>
  <si>
    <t>Surface area from NHD</t>
  </si>
  <si>
    <t>UTAH POWER &amp; LIGHT - CUTLER</t>
  </si>
  <si>
    <t>UT00079</t>
  </si>
  <si>
    <t>5.666</t>
  </si>
  <si>
    <t>4407</t>
  </si>
  <si>
    <t>Cutler Reservoir</t>
  </si>
  <si>
    <t>16010202001689</t>
  </si>
  <si>
    <t>45468</t>
  </si>
  <si>
    <t>16010202</t>
  </si>
  <si>
    <t>1.49</t>
  </si>
  <si>
    <t>16010202001</t>
  </si>
  <si>
    <t>46584</t>
  </si>
  <si>
    <t>DMAD</t>
  </si>
  <si>
    <t>UT00080</t>
  </si>
  <si>
    <t>3.074</t>
  </si>
  <si>
    <t>1420.7</t>
  </si>
  <si>
    <t>D M A D Reservoir</t>
  </si>
  <si>
    <t>16030005002158</t>
  </si>
  <si>
    <t>62008</t>
  </si>
  <si>
    <t>16030005</t>
  </si>
  <si>
    <t>0.86</t>
  </si>
  <si>
    <t>16030005003</t>
  </si>
  <si>
    <t>65420</t>
  </si>
  <si>
    <t>UTAH POWER &amp; LIGHT - ELECTRIC LAKE</t>
  </si>
  <si>
    <t>UT00100</t>
  </si>
  <si>
    <t>1.897</t>
  </si>
  <si>
    <t>2613.7</t>
  </si>
  <si>
    <t>Electric Lake</t>
  </si>
  <si>
    <t>14060009001002</t>
  </si>
  <si>
    <t>42503</t>
  </si>
  <si>
    <t>14060009</t>
  </si>
  <si>
    <t>0.7</t>
  </si>
  <si>
    <t>14060009021</t>
  </si>
  <si>
    <t>43568</t>
  </si>
  <si>
    <t>GUNLOCK</t>
  </si>
  <si>
    <t>UT00129</t>
  </si>
  <si>
    <t>1.019</t>
  </si>
  <si>
    <t>1092.4</t>
  </si>
  <si>
    <t>Gunlock Reservoir</t>
  </si>
  <si>
    <t>15010008001789</t>
  </si>
  <si>
    <t>43370</t>
  </si>
  <si>
    <t>15010008</t>
  </si>
  <si>
    <t>0.3</t>
  </si>
  <si>
    <t>15010008024</t>
  </si>
  <si>
    <t>44442</t>
  </si>
  <si>
    <t>GUNNISON</t>
  </si>
  <si>
    <t>UT00130</t>
  </si>
  <si>
    <t>3.419</t>
  </si>
  <si>
    <t>1639.2</t>
  </si>
  <si>
    <t>Gunnison Reservoir</t>
  </si>
  <si>
    <t>16030004000519</t>
  </si>
  <si>
    <t>44831</t>
  </si>
  <si>
    <t>16030004</t>
  </si>
  <si>
    <t>0.31</t>
  </si>
  <si>
    <t>16030004005</t>
  </si>
  <si>
    <t>45932</t>
  </si>
  <si>
    <t>GUNNISON BEND</t>
  </si>
  <si>
    <t>UT00131</t>
  </si>
  <si>
    <t>2.007</t>
  </si>
  <si>
    <t>1404.8</t>
  </si>
  <si>
    <t>Gunnison Bend Reservoir</t>
  </si>
  <si>
    <t>16030005002162</t>
  </si>
  <si>
    <t>JUAB LAKE</t>
  </si>
  <si>
    <t>UT00157</t>
  </si>
  <si>
    <t>2.147</t>
  </si>
  <si>
    <t>1539.2</t>
  </si>
  <si>
    <t>Chicken Creek Reservoir</t>
  </si>
  <si>
    <t>16030005002155</t>
  </si>
  <si>
    <t>44851</t>
  </si>
  <si>
    <t>16030005008</t>
  </si>
  <si>
    <t>45953</t>
  </si>
  <si>
    <t>KOOSHAREM</t>
  </si>
  <si>
    <t>UT00165</t>
  </si>
  <si>
    <t>1.399</t>
  </si>
  <si>
    <t>2132.1</t>
  </si>
  <si>
    <t>Koosharem Reservoir</t>
  </si>
  <si>
    <t>16030002001082</t>
  </si>
  <si>
    <t>44806</t>
  </si>
  <si>
    <t>16030002</t>
  </si>
  <si>
    <t>0.37</t>
  </si>
  <si>
    <t>16030002030</t>
  </si>
  <si>
    <t>45907</t>
  </si>
  <si>
    <t>MANTUA</t>
  </si>
  <si>
    <t>UT00196</t>
  </si>
  <si>
    <t>2.083</t>
  </si>
  <si>
    <t>Mantua Reservoir</t>
  </si>
  <si>
    <t>16010204001874</t>
  </si>
  <si>
    <t>MILLSITE</t>
  </si>
  <si>
    <t>UT00212</t>
  </si>
  <si>
    <t>1.534</t>
  </si>
  <si>
    <t>1893.1</t>
  </si>
  <si>
    <t>14060009001035</t>
  </si>
  <si>
    <t>42517</t>
  </si>
  <si>
    <t>0.27</t>
  </si>
  <si>
    <t>14060009035</t>
  </si>
  <si>
    <t>43582</t>
  </si>
  <si>
    <t>MONA</t>
  </si>
  <si>
    <t>UT00215</t>
  </si>
  <si>
    <t>6.054</t>
  </si>
  <si>
    <t>1486.5</t>
  </si>
  <si>
    <t>Mona Reservoir</t>
  </si>
  <si>
    <t>16020201000872</t>
  </si>
  <si>
    <t>44649</t>
  </si>
  <si>
    <t>16020201</t>
  </si>
  <si>
    <t>0.59</t>
  </si>
  <si>
    <t>16020201016</t>
  </si>
  <si>
    <t>45749</t>
  </si>
  <si>
    <t>FARMLAND RESERVE, INC.- NEPONSET</t>
  </si>
  <si>
    <t>UT00225</t>
  </si>
  <si>
    <t>1.805</t>
  </si>
  <si>
    <t>Neponset Reservoir</t>
  </si>
  <si>
    <t>16010101001861</t>
  </si>
  <si>
    <t>OTTER CREEK</t>
  </si>
  <si>
    <t>UT00235</t>
  </si>
  <si>
    <t>10.78</t>
  </si>
  <si>
    <t>1942.2</t>
  </si>
  <si>
    <t>Otter Creek Reservoir</t>
  </si>
  <si>
    <t>16030002001090</t>
  </si>
  <si>
    <t>44805</t>
  </si>
  <si>
    <t>0.24</t>
  </si>
  <si>
    <t>16030002025</t>
  </si>
  <si>
    <t>45906</t>
  </si>
  <si>
    <t>PELICAN LAKE</t>
  </si>
  <si>
    <t>UT00243</t>
  </si>
  <si>
    <t>4.529</t>
  </si>
  <si>
    <t>1462</t>
  </si>
  <si>
    <t>Pelican Lake</t>
  </si>
  <si>
    <t>14060001001708</t>
  </si>
  <si>
    <t>PIUTE</t>
  </si>
  <si>
    <t>UT00249</t>
  </si>
  <si>
    <t>9.007</t>
  </si>
  <si>
    <t>1820</t>
  </si>
  <si>
    <t>Piute Reservoir</t>
  </si>
  <si>
    <t>16030001001402</t>
  </si>
  <si>
    <t>45451</t>
  </si>
  <si>
    <t>16030001</t>
  </si>
  <si>
    <t>0.29</t>
  </si>
  <si>
    <t>16030001006</t>
  </si>
  <si>
    <t>46566</t>
  </si>
  <si>
    <t>ROCKY FORD (BEAVER)</t>
  </si>
  <si>
    <t>UT00259</t>
  </si>
  <si>
    <t>4.011</t>
  </si>
  <si>
    <t>1674.3</t>
  </si>
  <si>
    <t>Minersville Reservoir</t>
  </si>
  <si>
    <t>16030007001053</t>
  </si>
  <si>
    <t>44867</t>
  </si>
  <si>
    <t>16030007</t>
  </si>
  <si>
    <t>0.48</t>
  </si>
  <si>
    <t>16030007003</t>
  </si>
  <si>
    <t>45969</t>
  </si>
  <si>
    <t>SCIPIO LAKE</t>
  </si>
  <si>
    <t>UT00269</t>
  </si>
  <si>
    <t>3.031</t>
  </si>
  <si>
    <t>1816.9</t>
  </si>
  <si>
    <t>Scipio Lake</t>
  </si>
  <si>
    <t>16030005002214</t>
  </si>
  <si>
    <t>SEVIER BRIDGE</t>
  </si>
  <si>
    <t>UT00272</t>
  </si>
  <si>
    <t>26.357</t>
  </si>
  <si>
    <t>1520.3</t>
  </si>
  <si>
    <t>Sevier Bridge Reservoir</t>
  </si>
  <si>
    <t>16030003001367</t>
  </si>
  <si>
    <t>44808</t>
  </si>
  <si>
    <t>16030003</t>
  </si>
  <si>
    <t>0.76</t>
  </si>
  <si>
    <t>16030003004</t>
  </si>
  <si>
    <t>45909</t>
  </si>
  <si>
    <t>WARNER (MATT)</t>
  </si>
  <si>
    <t>UT00314</t>
  </si>
  <si>
    <t>1.117</t>
  </si>
  <si>
    <t>7540</t>
  </si>
  <si>
    <t>Matt Warner Reservoir</t>
  </si>
  <si>
    <t>14040106001882</t>
  </si>
  <si>
    <t>ROCKY FORD (SEVIER)</t>
  </si>
  <si>
    <t>UT00366</t>
  </si>
  <si>
    <t>1.012</t>
  </si>
  <si>
    <t>1588</t>
  </si>
  <si>
    <t>Rocky Ford Reservoir</t>
  </si>
  <si>
    <t>16030003001376</t>
  </si>
  <si>
    <t>WALES</t>
  </si>
  <si>
    <t>SILVER CREEK</t>
  </si>
  <si>
    <t>UT00370</t>
  </si>
  <si>
    <t>1.316</t>
  </si>
  <si>
    <t>1677.3</t>
  </si>
  <si>
    <t>Wales Reservoir</t>
  </si>
  <si>
    <t>16030004000502</t>
  </si>
  <si>
    <t>44833</t>
  </si>
  <si>
    <t>0.42</t>
  </si>
  <si>
    <t>16030004007</t>
  </si>
  <si>
    <t>45934</t>
  </si>
  <si>
    <t>QUAIL CREEK</t>
  </si>
  <si>
    <t>UT00514</t>
  </si>
  <si>
    <t>2.491</t>
  </si>
  <si>
    <t>15010008007872</t>
  </si>
  <si>
    <t>43369</t>
  </si>
  <si>
    <t>0.33</t>
  </si>
  <si>
    <t>15010008023</t>
  </si>
  <si>
    <t>44441</t>
  </si>
  <si>
    <t>BOR STILLWATER (UPPER)</t>
  </si>
  <si>
    <t>UT00608</t>
  </si>
  <si>
    <t>1.334</t>
  </si>
  <si>
    <t>8161</t>
  </si>
  <si>
    <t>14060003012631</t>
  </si>
  <si>
    <t>NAVAJO LAKE DAM</t>
  </si>
  <si>
    <t>UT00631</t>
  </si>
  <si>
    <t>1.695</t>
  </si>
  <si>
    <t>2753.9</t>
  </si>
  <si>
    <t>Navajo Lake</t>
  </si>
  <si>
    <t>16030001001419</t>
  </si>
  <si>
    <t>UTAH LAKE OUTLET</t>
  </si>
  <si>
    <t>UT00673</t>
  </si>
  <si>
    <t>368.901</t>
  </si>
  <si>
    <t>1367.6</t>
  </si>
  <si>
    <t>Utah Lake</t>
  </si>
  <si>
    <t>16020201000844</t>
  </si>
  <si>
    <t>45425</t>
  </si>
  <si>
    <t>16020203</t>
  </si>
  <si>
    <t>0.98</t>
  </si>
  <si>
    <t>16020203001</t>
  </si>
  <si>
    <t>46549</t>
  </si>
  <si>
    <t>QUAIL CREEK SOUTH DAM</t>
  </si>
  <si>
    <t>UT00710</t>
  </si>
  <si>
    <t>ARTHUR V. WATKINS</t>
  </si>
  <si>
    <t>UT10112</t>
  </si>
  <si>
    <t>40.434</t>
  </si>
  <si>
    <t>4223</t>
  </si>
  <si>
    <t>Willard Bay Reservoir</t>
  </si>
  <si>
    <t>16020102001267</t>
  </si>
  <si>
    <t>Surface area from NID</t>
  </si>
  <si>
    <t>STEINAKER</t>
  </si>
  <si>
    <t>UT10113</t>
  </si>
  <si>
    <t>2.77</t>
  </si>
  <si>
    <t>5520</t>
  </si>
  <si>
    <t>Steinaker Reservoir</t>
  </si>
  <si>
    <t>14060002000886</t>
  </si>
  <si>
    <t>42380</t>
  </si>
  <si>
    <t>14060002</t>
  </si>
  <si>
    <t>0.43</t>
  </si>
  <si>
    <t>14060002002</t>
  </si>
  <si>
    <t>43444</t>
  </si>
  <si>
    <t>DEER CREEK</t>
  </si>
  <si>
    <t>UT10117</t>
  </si>
  <si>
    <t>10.294</t>
  </si>
  <si>
    <t>1651.1</t>
  </si>
  <si>
    <t>Deer Creek Reservoir</t>
  </si>
  <si>
    <t>16020203000682</t>
  </si>
  <si>
    <t>45438</t>
  </si>
  <si>
    <t>1.27</t>
  </si>
  <si>
    <t>16020203014</t>
  </si>
  <si>
    <t>46553</t>
  </si>
  <si>
    <t>EAST CANYON</t>
  </si>
  <si>
    <t>UT10119</t>
  </si>
  <si>
    <t>2.668</t>
  </si>
  <si>
    <t>East Canyon Reservoir</t>
  </si>
  <si>
    <t>16020102001259</t>
  </si>
  <si>
    <t>44641</t>
  </si>
  <si>
    <t>16020102</t>
  </si>
  <si>
    <t>0.82</t>
  </si>
  <si>
    <t>16020102008</t>
  </si>
  <si>
    <t>45741</t>
  </si>
  <si>
    <t>ECHO</t>
  </si>
  <si>
    <t>UT10120</t>
  </si>
  <si>
    <t>5.481</t>
  </si>
  <si>
    <t>5560</t>
  </si>
  <si>
    <t>Echo Reservoir</t>
  </si>
  <si>
    <t>16020101000841</t>
  </si>
  <si>
    <t>45421</t>
  </si>
  <si>
    <t>16020101</t>
  </si>
  <si>
    <t>0.92</t>
  </si>
  <si>
    <t>16020101004</t>
  </si>
  <si>
    <t>46536</t>
  </si>
  <si>
    <t>FLAMING GORGE</t>
  </si>
  <si>
    <t>UT10121</t>
  </si>
  <si>
    <t>157.105</t>
  </si>
  <si>
    <t>6040</t>
  </si>
  <si>
    <t>Flaming Gorge Reservoir</t>
  </si>
  <si>
    <t>14040106001903</t>
  </si>
  <si>
    <t>43041</t>
  </si>
  <si>
    <t>14040106</t>
  </si>
  <si>
    <t>0.28</t>
  </si>
  <si>
    <t>14040106047</t>
  </si>
  <si>
    <t>44130</t>
  </si>
  <si>
    <t>HYRUM</t>
  </si>
  <si>
    <t>UT10123</t>
  </si>
  <si>
    <t>1.748</t>
  </si>
  <si>
    <t>4664</t>
  </si>
  <si>
    <t>Hyrum Reservoir</t>
  </si>
  <si>
    <t>16010203000771</t>
  </si>
  <si>
    <t>45473</t>
  </si>
  <si>
    <t>16010203</t>
  </si>
  <si>
    <t>0.67</t>
  </si>
  <si>
    <t>16010203006</t>
  </si>
  <si>
    <t>46590</t>
  </si>
  <si>
    <t>JOES VALLEY</t>
  </si>
  <si>
    <t>UT10124</t>
  </si>
  <si>
    <t>4.828</t>
  </si>
  <si>
    <t>2130.6</t>
  </si>
  <si>
    <t>Joes Valley Reservoir</t>
  </si>
  <si>
    <t>14060009001013</t>
  </si>
  <si>
    <t>42509</t>
  </si>
  <si>
    <t>0.61</t>
  </si>
  <si>
    <t>14060009027</t>
  </si>
  <si>
    <t>43574</t>
  </si>
  <si>
    <t>LOST CREEK</t>
  </si>
  <si>
    <t>UT10125</t>
  </si>
  <si>
    <t>1.448</t>
  </si>
  <si>
    <t>6005</t>
  </si>
  <si>
    <t>Lost Creek Reservoir</t>
  </si>
  <si>
    <t>16020101000814</t>
  </si>
  <si>
    <t>44633</t>
  </si>
  <si>
    <t>0.79</t>
  </si>
  <si>
    <t>16020101023</t>
  </si>
  <si>
    <t>45733</t>
  </si>
  <si>
    <t>MOON LAKE</t>
  </si>
  <si>
    <t>UT10128</t>
  </si>
  <si>
    <t>3.108</t>
  </si>
  <si>
    <t>8083</t>
  </si>
  <si>
    <t>Moon Lake</t>
  </si>
  <si>
    <t>14060003004622</t>
  </si>
  <si>
    <t>42401</t>
  </si>
  <si>
    <t>14060003</t>
  </si>
  <si>
    <t>1.03</t>
  </si>
  <si>
    <t>14060003013</t>
  </si>
  <si>
    <t>43465</t>
  </si>
  <si>
    <t>NEWTON</t>
  </si>
  <si>
    <t>UT10129</t>
  </si>
  <si>
    <t>NORTH BOTTLE HOLLOW</t>
  </si>
  <si>
    <t>BOTTLE HOLLOW RES</t>
  </si>
  <si>
    <t>UT10130</t>
  </si>
  <si>
    <t>1.701</t>
  </si>
  <si>
    <t>14060003004705</t>
  </si>
  <si>
    <t>WANSHIP</t>
  </si>
  <si>
    <t>UT10131</t>
  </si>
  <si>
    <t>4.252</t>
  </si>
  <si>
    <t>6037</t>
  </si>
  <si>
    <t>Rockport Lake</t>
  </si>
  <si>
    <t>16020101000878</t>
  </si>
  <si>
    <t>44624</t>
  </si>
  <si>
    <t>0.97</t>
  </si>
  <si>
    <t>16020101011</t>
  </si>
  <si>
    <t>45724</t>
  </si>
  <si>
    <t>PINEVIEW</t>
  </si>
  <si>
    <t>UT10132</t>
  </si>
  <si>
    <t>10.098</t>
  </si>
  <si>
    <t>4889</t>
  </si>
  <si>
    <t>Pineview Reservoir</t>
  </si>
  <si>
    <t>16020102001200</t>
  </si>
  <si>
    <t>45414</t>
  </si>
  <si>
    <t>0.83</t>
  </si>
  <si>
    <t>16020102012</t>
  </si>
  <si>
    <t>46529</t>
  </si>
  <si>
    <t>SCOFIELD</t>
  </si>
  <si>
    <t>UT10133</t>
  </si>
  <si>
    <t>11.128</t>
  </si>
  <si>
    <t>7618</t>
  </si>
  <si>
    <t>Scofield Reservoir</t>
  </si>
  <si>
    <t>14060007001312</t>
  </si>
  <si>
    <t>42464</t>
  </si>
  <si>
    <t>14060007</t>
  </si>
  <si>
    <t>0.46</t>
  </si>
  <si>
    <t>14060007024</t>
  </si>
  <si>
    <t>43528</t>
  </si>
  <si>
    <t>SOUTH BOTTLE HOLLOW</t>
  </si>
  <si>
    <t>UT10134</t>
  </si>
  <si>
    <t>SOLDIER CREEK</t>
  </si>
  <si>
    <t>UT10135</t>
  </si>
  <si>
    <t>53.767</t>
  </si>
  <si>
    <t>7573</t>
  </si>
  <si>
    <t>Soldier Creek Reservoir</t>
  </si>
  <si>
    <t>14060004003869</t>
  </si>
  <si>
    <t>43139</t>
  </si>
  <si>
    <t>14060004</t>
  </si>
  <si>
    <t>0.6</t>
  </si>
  <si>
    <t>14060004008</t>
  </si>
  <si>
    <t>44210</t>
  </si>
  <si>
    <t>BOR STARVATION</t>
  </si>
  <si>
    <t>UT10136</t>
  </si>
  <si>
    <t>11.166</t>
  </si>
  <si>
    <t>Starvation Reservoir</t>
  </si>
  <si>
    <t>14060004001061</t>
  </si>
  <si>
    <t>42414</t>
  </si>
  <si>
    <t>0.68</t>
  </si>
  <si>
    <t>14060004002</t>
  </si>
  <si>
    <t>43478</t>
  </si>
  <si>
    <t>CURRANT CREEK</t>
  </si>
  <si>
    <t>UT10149</t>
  </si>
  <si>
    <t>1.174</t>
  </si>
  <si>
    <t>7678</t>
  </si>
  <si>
    <t>Currant Creek Reservoir</t>
  </si>
  <si>
    <t>14060004001055</t>
  </si>
  <si>
    <t>42418</t>
  </si>
  <si>
    <t>0.62</t>
  </si>
  <si>
    <t>14060004006</t>
  </si>
  <si>
    <t>43482</t>
  </si>
  <si>
    <t>BOR JORDANELLE</t>
  </si>
  <si>
    <t>UT10204</t>
  </si>
  <si>
    <t>12.029</t>
  </si>
  <si>
    <t>1884.3</t>
  </si>
  <si>
    <t>16020203002224</t>
  </si>
  <si>
    <t>44670</t>
  </si>
  <si>
    <t>1.2</t>
  </si>
  <si>
    <t>16020203017</t>
  </si>
  <si>
    <t>45770</t>
  </si>
  <si>
    <t>STARVATION</t>
  </si>
  <si>
    <t>UT20015</t>
  </si>
  <si>
    <t>SAND HOLLOW NORTH DAM</t>
  </si>
  <si>
    <t>UT50414</t>
  </si>
  <si>
    <t>5.05</t>
  </si>
  <si>
    <t>15010008008373</t>
  </si>
  <si>
    <t>RED FLEET</t>
  </si>
  <si>
    <t>UT82901</t>
  </si>
  <si>
    <t>2.026</t>
  </si>
  <si>
    <t>Red Fleet Reservoir</t>
  </si>
  <si>
    <t>14060002003460</t>
  </si>
  <si>
    <t>42388</t>
  </si>
  <si>
    <t>14060002014</t>
  </si>
  <si>
    <t>43452</t>
  </si>
  <si>
    <t>STATELINE</t>
  </si>
  <si>
    <t>UT82904</t>
  </si>
  <si>
    <t>1.066</t>
  </si>
  <si>
    <t>Stateline Reservoir</t>
  </si>
  <si>
    <t>14040107008931</t>
  </si>
  <si>
    <t>41968</t>
  </si>
  <si>
    <t>14040107</t>
  </si>
  <si>
    <t>14040107023</t>
  </si>
  <si>
    <t>43029</t>
  </si>
  <si>
    <t>HYRUM DIKE</t>
  </si>
  <si>
    <t>UT82907</t>
  </si>
  <si>
    <t>UPPER STILLWATER</t>
  </si>
  <si>
    <t>UT82911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</si>
</sst>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0" xfId="0" applyFill="1"/>
    <xf numFmtId="0" fontId="0" fillId="0" borderId="0" xfId="0" applyFill="1"/>
    <xf numFmtId="0" fontId="0" fillId="0" borderId="0" xfId="0" applyFont="1" applyFill="1"/>
    <xf numFmtId="0" fontId="3" fillId="0" borderId="0" xfId="0" applyFont="1" applyFill="1"/>
    <xf numFmtId="0" fontId="0" fillId="0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U55"/>
  <sheetViews>
    <sheetView tabSelected="1" workbookViewId="0">
      <selection activeCell="A3" sqref="A3:XFD55"/>
    </sheetView>
  </sheetViews>
  <sheetFormatPr defaultRowHeight="15" x14ac:dyDescent="0.25"/>
  <cols>
    <col min="1" max="1" width="28" customWidth="1"/>
    <col min="2" max="2" width="28.7109375" customWidth="1"/>
  </cols>
  <sheetData>
    <row r="1" spans="1:99" s="2" customFormat="1" ht="17.2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35</v>
      </c>
      <c r="AL1" s="1" t="s">
        <v>36</v>
      </c>
      <c r="AM1" s="1" t="s">
        <v>37</v>
      </c>
      <c r="AN1" s="1" t="s">
        <v>38</v>
      </c>
      <c r="AO1" s="1" t="s">
        <v>39</v>
      </c>
      <c r="AP1" s="1" t="s">
        <v>40</v>
      </c>
      <c r="AQ1" s="1" t="s">
        <v>41</v>
      </c>
      <c r="AR1" s="1" t="s">
        <v>42</v>
      </c>
      <c r="AS1" s="1" t="s">
        <v>43</v>
      </c>
      <c r="AT1" s="1" t="s">
        <v>44</v>
      </c>
      <c r="AU1" s="1" t="s">
        <v>45</v>
      </c>
      <c r="AV1" s="1" t="s">
        <v>46</v>
      </c>
      <c r="AW1" s="1" t="s">
        <v>47</v>
      </c>
      <c r="AX1" s="1" t="s">
        <v>48</v>
      </c>
      <c r="AY1" s="1" t="s">
        <v>49</v>
      </c>
      <c r="AZ1" s="1" t="s">
        <v>50</v>
      </c>
      <c r="BA1" s="1" t="s">
        <v>51</v>
      </c>
      <c r="BB1" s="1" t="s">
        <v>52</v>
      </c>
      <c r="BC1" s="1" t="s">
        <v>53</v>
      </c>
      <c r="BD1" s="2" t="s">
        <v>54</v>
      </c>
      <c r="BE1" s="2" t="s">
        <v>55</v>
      </c>
      <c r="BF1" s="2" t="s">
        <v>56</v>
      </c>
      <c r="BG1" s="2" t="s">
        <v>57</v>
      </c>
      <c r="BH1" s="2" t="s">
        <v>58</v>
      </c>
      <c r="BI1" s="2" t="s">
        <v>59</v>
      </c>
      <c r="BJ1" s="2" t="s">
        <v>60</v>
      </c>
      <c r="BK1" s="2" t="s">
        <v>61</v>
      </c>
      <c r="BL1" s="2" t="s">
        <v>62</v>
      </c>
      <c r="BM1" s="2" t="s">
        <v>63</v>
      </c>
      <c r="BN1" s="2" t="s">
        <v>64</v>
      </c>
      <c r="BO1" s="2" t="s">
        <v>65</v>
      </c>
      <c r="BP1" s="2" t="s">
        <v>66</v>
      </c>
      <c r="BQ1" s="2" t="s">
        <v>67</v>
      </c>
      <c r="BR1" s="2" t="s">
        <v>68</v>
      </c>
      <c r="BS1" s="2" t="s">
        <v>69</v>
      </c>
      <c r="BT1" s="2" t="s">
        <v>70</v>
      </c>
      <c r="BU1" s="2" t="s">
        <v>71</v>
      </c>
      <c r="BV1" s="2" t="s">
        <v>72</v>
      </c>
      <c r="BW1" s="2" t="s">
        <v>73</v>
      </c>
      <c r="BX1" s="2" t="s">
        <v>74</v>
      </c>
      <c r="BY1" s="2" t="s">
        <v>75</v>
      </c>
      <c r="BZ1" s="2" t="s">
        <v>76</v>
      </c>
      <c r="CA1" s="2" t="s">
        <v>77</v>
      </c>
      <c r="CB1" s="2" t="s">
        <v>78</v>
      </c>
      <c r="CC1" s="2" t="s">
        <v>79</v>
      </c>
      <c r="CD1" s="2" t="s">
        <v>80</v>
      </c>
      <c r="CE1" s="2" t="s">
        <v>81</v>
      </c>
      <c r="CF1" s="2" t="s">
        <v>82</v>
      </c>
      <c r="CG1" s="2" t="s">
        <v>83</v>
      </c>
      <c r="CH1" s="2" t="s">
        <v>84</v>
      </c>
      <c r="CI1" s="2" t="s">
        <v>85</v>
      </c>
      <c r="CJ1" s="2" t="s">
        <v>86</v>
      </c>
      <c r="CK1" s="2" t="s">
        <v>87</v>
      </c>
      <c r="CL1" s="2" t="s">
        <v>88</v>
      </c>
      <c r="CM1" s="2" t="s">
        <v>89</v>
      </c>
      <c r="CN1" s="2" t="s">
        <v>90</v>
      </c>
      <c r="CO1" s="2" t="s">
        <v>91</v>
      </c>
      <c r="CP1" s="2" t="s">
        <v>92</v>
      </c>
      <c r="CQ1" s="2" t="s">
        <v>93</v>
      </c>
      <c r="CR1" s="2" t="s">
        <v>94</v>
      </c>
      <c r="CS1" s="2" t="s">
        <v>95</v>
      </c>
      <c r="CT1" s="2" t="s">
        <v>96</v>
      </c>
      <c r="CU1" s="2" t="s">
        <v>97</v>
      </c>
    </row>
    <row r="2" spans="1:99" s="2" customFormat="1" ht="18.75" x14ac:dyDescent="0.35">
      <c r="E2" s="2" t="s">
        <v>98</v>
      </c>
      <c r="F2" s="2" t="s">
        <v>99</v>
      </c>
      <c r="G2" s="2" t="s">
        <v>99</v>
      </c>
      <c r="H2" s="3" t="s">
        <v>100</v>
      </c>
      <c r="I2" s="3" t="s">
        <v>101</v>
      </c>
      <c r="J2" s="3" t="s">
        <v>101</v>
      </c>
      <c r="K2" s="3" t="s">
        <v>101</v>
      </c>
      <c r="L2" s="2" t="s">
        <v>102</v>
      </c>
      <c r="M2" s="2" t="s">
        <v>103</v>
      </c>
      <c r="N2" s="2" t="s">
        <v>104</v>
      </c>
      <c r="O2" s="2" t="s">
        <v>105</v>
      </c>
      <c r="P2" s="2" t="s">
        <v>106</v>
      </c>
      <c r="Q2" s="2" t="s">
        <v>107</v>
      </c>
      <c r="R2" s="2" t="s">
        <v>108</v>
      </c>
      <c r="S2" s="2" t="s">
        <v>109</v>
      </c>
      <c r="T2" s="2" t="s">
        <v>110</v>
      </c>
      <c r="U2" s="2" t="s">
        <v>111</v>
      </c>
      <c r="V2" s="2" t="s">
        <v>112</v>
      </c>
      <c r="W2" s="2" t="s">
        <v>113</v>
      </c>
      <c r="X2" s="2" t="s">
        <v>114</v>
      </c>
      <c r="Y2" s="2" t="s">
        <v>115</v>
      </c>
      <c r="Z2" s="2" t="s">
        <v>116</v>
      </c>
      <c r="AA2" s="2" t="s">
        <v>117</v>
      </c>
      <c r="AB2" s="2" t="s">
        <v>118</v>
      </c>
      <c r="AC2" s="2" t="s">
        <v>119</v>
      </c>
      <c r="AD2" s="2" t="s">
        <v>120</v>
      </c>
      <c r="AE2" s="2" t="s">
        <v>121</v>
      </c>
      <c r="AF2" s="2" t="s">
        <v>122</v>
      </c>
      <c r="AG2" s="2" t="s">
        <v>123</v>
      </c>
      <c r="AH2" s="4" t="s">
        <v>124</v>
      </c>
      <c r="AI2" s="4" t="s">
        <v>125</v>
      </c>
      <c r="AJ2" s="4" t="s">
        <v>126</v>
      </c>
      <c r="AK2" s="4" t="s">
        <v>127</v>
      </c>
      <c r="AL2" s="2" t="s">
        <v>128</v>
      </c>
      <c r="AM2" s="2" t="s">
        <v>129</v>
      </c>
      <c r="AN2" s="2" t="s">
        <v>38</v>
      </c>
      <c r="AO2" s="2" t="s">
        <v>39</v>
      </c>
      <c r="AP2" s="2" t="s">
        <v>40</v>
      </c>
      <c r="AQ2" s="2" t="s">
        <v>41</v>
      </c>
      <c r="AR2" s="2" t="s">
        <v>42</v>
      </c>
      <c r="AS2" s="2" t="s">
        <v>43</v>
      </c>
      <c r="AT2" s="2" t="s">
        <v>44</v>
      </c>
      <c r="AU2" s="2" t="s">
        <v>45</v>
      </c>
      <c r="AV2" s="2" t="s">
        <v>46</v>
      </c>
      <c r="AW2" s="2" t="s">
        <v>47</v>
      </c>
      <c r="AX2" s="2" t="s">
        <v>48</v>
      </c>
      <c r="AY2" s="2" t="s">
        <v>49</v>
      </c>
      <c r="AZ2" s="2" t="s">
        <v>50</v>
      </c>
      <c r="BA2" s="2" t="s">
        <v>51</v>
      </c>
      <c r="BB2" s="2" t="s">
        <v>52</v>
      </c>
      <c r="BC2" s="2" t="s">
        <v>53</v>
      </c>
      <c r="BD2" s="2" t="s">
        <v>54</v>
      </c>
      <c r="BE2" s="2" t="s">
        <v>55</v>
      </c>
      <c r="BF2" s="2" t="s">
        <v>56</v>
      </c>
      <c r="BG2" s="2" t="s">
        <v>57</v>
      </c>
      <c r="BH2" s="2" t="s">
        <v>58</v>
      </c>
      <c r="BI2" s="2" t="s">
        <v>59</v>
      </c>
      <c r="BJ2" s="2" t="s">
        <v>60</v>
      </c>
      <c r="BK2" s="2" t="s">
        <v>61</v>
      </c>
      <c r="BL2" s="2" t="s">
        <v>62</v>
      </c>
      <c r="BM2" s="2" t="s">
        <v>63</v>
      </c>
      <c r="BN2" s="2" t="s">
        <v>64</v>
      </c>
      <c r="BO2" s="2" t="s">
        <v>65</v>
      </c>
      <c r="BP2" s="2" t="s">
        <v>66</v>
      </c>
      <c r="BQ2" s="2" t="s">
        <v>67</v>
      </c>
      <c r="BR2" s="2" t="s">
        <v>68</v>
      </c>
      <c r="BS2" s="2" t="s">
        <v>69</v>
      </c>
      <c r="BT2" s="2" t="s">
        <v>70</v>
      </c>
      <c r="BU2" s="2" t="s">
        <v>71</v>
      </c>
      <c r="BV2" s="2" t="s">
        <v>72</v>
      </c>
      <c r="BW2" s="2" t="s">
        <v>73</v>
      </c>
      <c r="BX2" s="2" t="s">
        <v>74</v>
      </c>
      <c r="BY2" s="2" t="s">
        <v>75</v>
      </c>
      <c r="BZ2" s="2" t="s">
        <v>76</v>
      </c>
      <c r="CA2" s="2" t="s">
        <v>77</v>
      </c>
      <c r="CB2" s="2" t="s">
        <v>78</v>
      </c>
      <c r="CC2" s="2" t="s">
        <v>79</v>
      </c>
      <c r="CD2" s="2" t="s">
        <v>80</v>
      </c>
      <c r="CE2" s="2" t="s">
        <v>81</v>
      </c>
      <c r="CF2" s="2" t="s">
        <v>82</v>
      </c>
      <c r="CG2" s="2" t="s">
        <v>83</v>
      </c>
      <c r="CH2" s="2" t="s">
        <v>84</v>
      </c>
      <c r="CI2" s="2" t="s">
        <v>85</v>
      </c>
      <c r="CJ2" s="2" t="s">
        <v>86</v>
      </c>
      <c r="CK2" s="2" t="s">
        <v>87</v>
      </c>
      <c r="CL2" s="2" t="s">
        <v>88</v>
      </c>
      <c r="CM2" s="2" t="s">
        <v>89</v>
      </c>
      <c r="CN2" s="2" t="s">
        <v>90</v>
      </c>
      <c r="CO2" s="2" t="s">
        <v>91</v>
      </c>
      <c r="CP2" s="2" t="s">
        <v>92</v>
      </c>
      <c r="CQ2" s="2" t="s">
        <v>93</v>
      </c>
      <c r="CR2" s="2" t="s">
        <v>94</v>
      </c>
      <c r="CS2" s="2" t="s">
        <v>95</v>
      </c>
      <c r="CT2" s="2" t="s">
        <v>96</v>
      </c>
      <c r="CU2" s="2" t="s">
        <v>130</v>
      </c>
    </row>
    <row r="3" spans="1:99" s="2" customFormat="1" x14ac:dyDescent="0.25">
      <c r="A3" s="2" t="s">
        <v>131</v>
      </c>
      <c r="C3" s="2" t="s">
        <v>132</v>
      </c>
      <c r="D3" s="2">
        <v>1965</v>
      </c>
      <c r="E3" s="2">
        <f t="shared" ref="E3:E55" si="0">2015-D3</f>
        <v>50</v>
      </c>
      <c r="F3" s="2">
        <v>105</v>
      </c>
      <c r="G3" s="2">
        <v>112</v>
      </c>
      <c r="H3" s="2">
        <v>195</v>
      </c>
      <c r="I3" s="2">
        <v>14600</v>
      </c>
      <c r="J3" s="2">
        <v>12050</v>
      </c>
      <c r="K3" s="2">
        <v>14600</v>
      </c>
      <c r="L3" s="2">
        <f t="shared" ref="L3:L55" si="1">K3*43559.9</f>
        <v>635974540</v>
      </c>
      <c r="M3" s="2">
        <v>371.14116195000003</v>
      </c>
      <c r="N3" s="2">
        <f t="shared" ref="N3:N55" si="2">M3*43560</f>
        <v>16166909.014542</v>
      </c>
      <c r="O3" s="2">
        <f t="shared" ref="O3:O55" si="3">M3*0.0015625</f>
        <v>0.57990806554687502</v>
      </c>
      <c r="P3" s="2">
        <f t="shared" ref="P3:P55" si="4">M3*4046.86</f>
        <v>1501956.3226489772</v>
      </c>
      <c r="Q3" s="2">
        <f t="shared" ref="Q3:Q55" si="5">M3*0.00404686</f>
        <v>1.5019563226489772</v>
      </c>
      <c r="R3" s="2">
        <v>11</v>
      </c>
      <c r="S3" s="2">
        <f t="shared" ref="S3:S55" si="6">R3*2.58999</f>
        <v>28.489889999999999</v>
      </c>
      <c r="T3" s="2">
        <f t="shared" ref="T3:T55" si="7">R3*640</f>
        <v>7040</v>
      </c>
      <c r="U3" s="2">
        <f t="shared" ref="U3:U55" si="8">R3*27880000</f>
        <v>306680000</v>
      </c>
      <c r="V3" s="2">
        <v>40274.360446999999</v>
      </c>
      <c r="W3" s="2">
        <f t="shared" ref="W3:W55" si="9">V3*0.0003048</f>
        <v>12.275625064245599</v>
      </c>
      <c r="X3" s="2">
        <f t="shared" ref="X3:X55" si="10">V3*0.000189394</f>
        <v>7.6277222224991181</v>
      </c>
      <c r="Y3" s="2">
        <f t="shared" ref="Y3:Y55" si="11">X3/(2*(SQRT(3.1416*O3)))</f>
        <v>2.8255946180272629</v>
      </c>
      <c r="Z3" s="2">
        <f t="shared" ref="Z3:Z55" si="12">L3/N3</f>
        <v>39.338041639743636</v>
      </c>
      <c r="AA3" s="2">
        <f t="shared" ref="AA3:AA55" si="13">W3/AK3</f>
        <v>0.82589427613064381</v>
      </c>
      <c r="AB3" s="2">
        <f t="shared" ref="AB3:AB55" si="14">3*Z3/AC3</f>
        <v>1.1239440468498181</v>
      </c>
      <c r="AC3" s="2">
        <v>105</v>
      </c>
      <c r="AD3" s="2">
        <f t="shared" ref="AD3:AD55" si="15">Z3/AC3</f>
        <v>0.37464801561660604</v>
      </c>
      <c r="AE3" s="2" t="s">
        <v>133</v>
      </c>
      <c r="AF3" s="2">
        <f t="shared" ref="AF3:AF55" si="16">T3/M3</f>
        <v>18.968523898053714</v>
      </c>
      <c r="AG3" s="2">
        <f t="shared" ref="AG3:AG55" si="17">50*Z3*SQRT(3.1416)*(SQRT(N3))^-1</f>
        <v>0.86705108709663514</v>
      </c>
      <c r="AH3" s="2">
        <f t="shared" ref="AH3:AH55" si="18">P3/AJ3</f>
        <v>0.1010504249992954</v>
      </c>
      <c r="AI3" s="2">
        <f t="shared" ref="AI3:AI55" si="19">J3*43559.9</f>
        <v>524896795</v>
      </c>
      <c r="AJ3" s="2">
        <f t="shared" ref="AJ3:AJ55" si="20">J3*1233.48</f>
        <v>14863434</v>
      </c>
      <c r="AK3" s="2">
        <f t="shared" ref="AK3:AK55" si="21">AJ3/10^6</f>
        <v>14.863434</v>
      </c>
      <c r="AL3" s="2" t="s">
        <v>134</v>
      </c>
      <c r="AM3" s="2" t="s">
        <v>133</v>
      </c>
      <c r="AN3" s="2" t="s">
        <v>135</v>
      </c>
      <c r="AO3" s="2" t="s">
        <v>136</v>
      </c>
      <c r="AP3" s="2" t="s">
        <v>133</v>
      </c>
      <c r="AQ3" s="2" t="s">
        <v>133</v>
      </c>
      <c r="AR3" s="2" t="s">
        <v>133</v>
      </c>
      <c r="AS3" s="2">
        <v>0</v>
      </c>
      <c r="AT3" s="2" t="s">
        <v>133</v>
      </c>
      <c r="AU3" s="2" t="s">
        <v>133</v>
      </c>
      <c r="AV3" s="2">
        <v>0</v>
      </c>
      <c r="AW3" s="2">
        <v>0</v>
      </c>
      <c r="AX3" s="2">
        <v>0</v>
      </c>
      <c r="AY3" s="2">
        <v>0</v>
      </c>
      <c r="AZ3" s="2">
        <v>0</v>
      </c>
      <c r="BA3" s="2">
        <v>0</v>
      </c>
      <c r="BB3" s="2">
        <v>0</v>
      </c>
      <c r="BC3" s="2">
        <v>0</v>
      </c>
      <c r="BD3" s="2">
        <v>0</v>
      </c>
      <c r="BE3" s="2">
        <v>0</v>
      </c>
      <c r="BF3" s="2">
        <v>0</v>
      </c>
      <c r="BG3" s="2">
        <v>0</v>
      </c>
      <c r="BH3" s="2">
        <v>0</v>
      </c>
      <c r="BI3" s="2">
        <v>0</v>
      </c>
      <c r="BJ3" s="2">
        <v>0</v>
      </c>
      <c r="BK3" s="2">
        <v>0</v>
      </c>
      <c r="BL3" s="2">
        <v>0</v>
      </c>
      <c r="BM3" s="2">
        <v>0</v>
      </c>
      <c r="BN3" s="2">
        <v>0</v>
      </c>
      <c r="BO3" s="2">
        <v>0</v>
      </c>
      <c r="BP3" s="2">
        <v>0</v>
      </c>
      <c r="BQ3" s="2">
        <v>0</v>
      </c>
      <c r="BR3" s="2">
        <v>0</v>
      </c>
      <c r="BS3" s="2">
        <v>0</v>
      </c>
      <c r="BT3" s="2">
        <v>0</v>
      </c>
      <c r="BU3" s="2">
        <v>0</v>
      </c>
      <c r="BV3" s="2">
        <v>0</v>
      </c>
      <c r="BW3" s="2">
        <v>0</v>
      </c>
      <c r="BX3" s="2">
        <v>0</v>
      </c>
      <c r="BY3" s="2">
        <v>0</v>
      </c>
      <c r="BZ3" s="2">
        <v>0</v>
      </c>
      <c r="CA3" s="2">
        <v>0</v>
      </c>
      <c r="CB3" s="2">
        <v>0</v>
      </c>
      <c r="CC3" s="2">
        <v>0</v>
      </c>
      <c r="CD3" s="2">
        <v>0</v>
      </c>
      <c r="CE3" s="2">
        <v>0</v>
      </c>
      <c r="CF3" s="2">
        <v>0</v>
      </c>
      <c r="CG3" s="2">
        <v>0</v>
      </c>
      <c r="CH3" s="2">
        <v>0</v>
      </c>
      <c r="CI3" s="2">
        <v>0</v>
      </c>
      <c r="CJ3" s="2">
        <v>0</v>
      </c>
      <c r="CK3" s="2">
        <v>0</v>
      </c>
      <c r="CL3" s="2">
        <v>0</v>
      </c>
      <c r="CM3" s="2">
        <v>0</v>
      </c>
      <c r="CN3" s="2">
        <v>0</v>
      </c>
      <c r="CO3" s="2">
        <v>0</v>
      </c>
      <c r="CP3" s="2">
        <v>0</v>
      </c>
      <c r="CQ3" s="2">
        <v>0</v>
      </c>
      <c r="CR3" s="2">
        <v>0</v>
      </c>
      <c r="CS3" s="2">
        <v>0</v>
      </c>
      <c r="CT3" s="2">
        <v>0</v>
      </c>
      <c r="CU3" s="2" t="s">
        <v>137</v>
      </c>
    </row>
    <row r="4" spans="1:99" s="2" customFormat="1" x14ac:dyDescent="0.25">
      <c r="A4" s="2" t="s">
        <v>138</v>
      </c>
      <c r="C4" s="2" t="s">
        <v>139</v>
      </c>
      <c r="D4" s="2">
        <v>1927</v>
      </c>
      <c r="E4" s="2">
        <f t="shared" si="0"/>
        <v>88</v>
      </c>
      <c r="F4" s="2">
        <v>97</v>
      </c>
      <c r="G4" s="2">
        <v>114</v>
      </c>
      <c r="H4" s="2">
        <v>0</v>
      </c>
      <c r="I4" s="2">
        <v>66000</v>
      </c>
      <c r="J4" s="2">
        <v>26548</v>
      </c>
      <c r="K4" s="2">
        <v>66000</v>
      </c>
      <c r="L4" s="2">
        <f t="shared" si="1"/>
        <v>2874953400</v>
      </c>
      <c r="M4" s="2">
        <v>1400.0828812</v>
      </c>
      <c r="N4" s="2">
        <f t="shared" si="2"/>
        <v>60987610.305072002</v>
      </c>
      <c r="O4" s="2">
        <f t="shared" si="3"/>
        <v>2.187629501875</v>
      </c>
      <c r="P4" s="2">
        <f t="shared" si="4"/>
        <v>5665939.4086130317</v>
      </c>
      <c r="Q4" s="2">
        <f t="shared" si="5"/>
        <v>5.6659394086130321</v>
      </c>
      <c r="R4" s="2">
        <v>5762</v>
      </c>
      <c r="S4" s="2">
        <f t="shared" si="6"/>
        <v>14923.522379999999</v>
      </c>
      <c r="T4" s="2">
        <f t="shared" si="7"/>
        <v>3687680</v>
      </c>
      <c r="U4" s="2">
        <f t="shared" si="8"/>
        <v>160644560000</v>
      </c>
      <c r="V4" s="2">
        <v>235089.55843999999</v>
      </c>
      <c r="W4" s="2">
        <f t="shared" si="9"/>
        <v>71.655297412511999</v>
      </c>
      <c r="X4" s="2">
        <f t="shared" si="10"/>
        <v>44.524551831185363</v>
      </c>
      <c r="Y4" s="2">
        <f t="shared" si="11"/>
        <v>8.4919461426459986</v>
      </c>
      <c r="Z4" s="2">
        <f t="shared" si="12"/>
        <v>47.13995819181828</v>
      </c>
      <c r="AA4" s="2">
        <f t="shared" si="13"/>
        <v>2.1881867394260914</v>
      </c>
      <c r="AB4" s="2">
        <f t="shared" si="14"/>
        <v>1.457936851293349</v>
      </c>
      <c r="AC4" s="2">
        <v>97</v>
      </c>
      <c r="AD4" s="2">
        <f t="shared" si="15"/>
        <v>0.48597895043111627</v>
      </c>
      <c r="AE4" s="2">
        <v>1531.57</v>
      </c>
      <c r="AF4" s="2">
        <f t="shared" si="16"/>
        <v>2633.9012136476654</v>
      </c>
      <c r="AG4" s="2">
        <f t="shared" si="17"/>
        <v>0.5349507899626269</v>
      </c>
      <c r="AH4" s="2">
        <f t="shared" si="18"/>
        <v>0.17302466011611115</v>
      </c>
      <c r="AI4" s="2">
        <f t="shared" si="19"/>
        <v>1156428225.2</v>
      </c>
      <c r="AJ4" s="2">
        <f t="shared" si="20"/>
        <v>32746427.039999999</v>
      </c>
      <c r="AK4" s="2">
        <f t="shared" si="21"/>
        <v>32.74642704</v>
      </c>
      <c r="AL4" s="2" t="s">
        <v>140</v>
      </c>
      <c r="AM4" s="2" t="s">
        <v>141</v>
      </c>
      <c r="AN4" s="2" t="s">
        <v>142</v>
      </c>
      <c r="AO4" s="2" t="s">
        <v>143</v>
      </c>
      <c r="AP4" s="2" t="s">
        <v>144</v>
      </c>
      <c r="AQ4" s="2" t="s">
        <v>145</v>
      </c>
      <c r="AR4" s="2" t="s">
        <v>146</v>
      </c>
      <c r="AS4" s="2">
        <v>4</v>
      </c>
      <c r="AT4" s="2" t="s">
        <v>147</v>
      </c>
      <c r="AU4" s="2" t="s">
        <v>148</v>
      </c>
      <c r="AV4" s="2">
        <v>3</v>
      </c>
      <c r="AW4" s="5">
        <v>72</v>
      </c>
      <c r="AX4" s="5">
        <v>27</v>
      </c>
      <c r="AY4" s="5">
        <v>1</v>
      </c>
      <c r="AZ4" s="5">
        <v>0.9</v>
      </c>
      <c r="BA4" s="5">
        <v>2</v>
      </c>
      <c r="BB4" s="5">
        <v>0.1</v>
      </c>
      <c r="BC4" s="5">
        <v>0.2</v>
      </c>
      <c r="BD4" s="2">
        <v>0</v>
      </c>
      <c r="BE4" s="5">
        <v>0.1</v>
      </c>
      <c r="BF4" s="5">
        <v>4.8</v>
      </c>
      <c r="BG4" s="5">
        <v>11.9</v>
      </c>
      <c r="BH4" s="5">
        <v>0.9</v>
      </c>
      <c r="BI4" s="5">
        <v>46.4</v>
      </c>
      <c r="BJ4" s="5">
        <v>15.6</v>
      </c>
      <c r="BK4" s="5">
        <v>8.3000000000000007</v>
      </c>
      <c r="BL4" s="5">
        <v>8.6</v>
      </c>
      <c r="BM4" s="2">
        <v>0</v>
      </c>
      <c r="BN4" s="5">
        <v>0.3</v>
      </c>
      <c r="BO4" s="5">
        <v>119620</v>
      </c>
      <c r="BP4" s="5">
        <v>48688</v>
      </c>
      <c r="BQ4" s="5">
        <v>8</v>
      </c>
      <c r="BR4" s="5">
        <v>3</v>
      </c>
      <c r="BS4" s="5">
        <v>0.04</v>
      </c>
      <c r="BT4" s="5">
        <v>0.02</v>
      </c>
      <c r="BU4" s="5">
        <v>232947</v>
      </c>
      <c r="BV4" s="5">
        <v>16</v>
      </c>
      <c r="BW4" s="5">
        <v>7.0000000000000007E-2</v>
      </c>
      <c r="BX4" s="5">
        <v>1398326</v>
      </c>
      <c r="BY4" s="5">
        <v>240938</v>
      </c>
      <c r="BZ4" s="5">
        <v>94</v>
      </c>
      <c r="CA4" s="5">
        <v>16</v>
      </c>
      <c r="CB4" s="5">
        <v>1.05</v>
      </c>
      <c r="CC4" s="5">
        <v>0.19</v>
      </c>
      <c r="CD4" s="5">
        <v>14</v>
      </c>
      <c r="CE4" s="5">
        <v>7</v>
      </c>
      <c r="CF4" s="5">
        <v>21</v>
      </c>
      <c r="CG4" s="5">
        <v>16</v>
      </c>
      <c r="CH4" s="5">
        <v>16</v>
      </c>
      <c r="CI4" s="5">
        <v>9</v>
      </c>
      <c r="CJ4" s="5">
        <v>7</v>
      </c>
      <c r="CK4" s="2">
        <v>0</v>
      </c>
      <c r="CL4" s="2">
        <v>0</v>
      </c>
      <c r="CM4" s="5">
        <v>17</v>
      </c>
      <c r="CN4" s="5">
        <v>22</v>
      </c>
      <c r="CO4" s="5">
        <v>4</v>
      </c>
      <c r="CP4" s="5">
        <v>13</v>
      </c>
      <c r="CQ4" s="5">
        <v>19</v>
      </c>
      <c r="CR4" s="5">
        <v>35</v>
      </c>
      <c r="CS4" s="2">
        <v>0</v>
      </c>
      <c r="CT4" s="2">
        <v>0</v>
      </c>
      <c r="CU4" s="2" t="s">
        <v>137</v>
      </c>
    </row>
    <row r="5" spans="1:99" s="2" customFormat="1" x14ac:dyDescent="0.25">
      <c r="A5" s="2" t="s">
        <v>149</v>
      </c>
      <c r="C5" s="2" t="s">
        <v>150</v>
      </c>
      <c r="D5" s="2">
        <v>1959</v>
      </c>
      <c r="E5" s="2">
        <f t="shared" si="0"/>
        <v>56</v>
      </c>
      <c r="F5" s="2">
        <v>27</v>
      </c>
      <c r="G5" s="2">
        <v>34</v>
      </c>
      <c r="H5" s="2">
        <v>0</v>
      </c>
      <c r="I5" s="2">
        <v>21380</v>
      </c>
      <c r="J5" s="2">
        <v>7500</v>
      </c>
      <c r="K5" s="2">
        <v>21380</v>
      </c>
      <c r="L5" s="2">
        <f t="shared" si="1"/>
        <v>931310662</v>
      </c>
      <c r="M5" s="2">
        <v>759.59611084000005</v>
      </c>
      <c r="N5" s="2">
        <f t="shared" si="2"/>
        <v>33088006.588190403</v>
      </c>
      <c r="O5" s="2">
        <f t="shared" si="3"/>
        <v>1.1868689231875</v>
      </c>
      <c r="P5" s="2">
        <f t="shared" si="4"/>
        <v>3073979.1171139628</v>
      </c>
      <c r="Q5" s="2">
        <f t="shared" si="5"/>
        <v>3.073979117113963</v>
      </c>
      <c r="R5" s="2">
        <v>7270</v>
      </c>
      <c r="S5" s="2">
        <f t="shared" si="6"/>
        <v>18829.227299999999</v>
      </c>
      <c r="T5" s="2">
        <f t="shared" si="7"/>
        <v>4652800</v>
      </c>
      <c r="U5" s="2">
        <f t="shared" si="8"/>
        <v>202687600000</v>
      </c>
      <c r="V5" s="2">
        <v>82592.890333000003</v>
      </c>
      <c r="W5" s="2">
        <f t="shared" si="9"/>
        <v>25.174312973498399</v>
      </c>
      <c r="X5" s="2">
        <f t="shared" si="10"/>
        <v>15.642597871728203</v>
      </c>
      <c r="Y5" s="2">
        <f t="shared" si="11"/>
        <v>4.0504386815010172</v>
      </c>
      <c r="Z5" s="2">
        <f t="shared" si="12"/>
        <v>28.146472333343844</v>
      </c>
      <c r="AA5" s="2">
        <f t="shared" si="13"/>
        <v>2.7212237435005999</v>
      </c>
      <c r="AB5" s="2">
        <f t="shared" si="14"/>
        <v>3.127385814815983</v>
      </c>
      <c r="AC5" s="2">
        <v>27</v>
      </c>
      <c r="AD5" s="2">
        <f t="shared" si="15"/>
        <v>1.0424619382719942</v>
      </c>
      <c r="AE5" s="2">
        <v>226.042</v>
      </c>
      <c r="AF5" s="2">
        <f t="shared" si="16"/>
        <v>6125.3604824999657</v>
      </c>
      <c r="AG5" s="2">
        <f t="shared" si="17"/>
        <v>0.43364477516378375</v>
      </c>
      <c r="AH5" s="2">
        <f t="shared" si="18"/>
        <v>0.33228255203315959</v>
      </c>
      <c r="AI5" s="2">
        <f t="shared" si="19"/>
        <v>326699250</v>
      </c>
      <c r="AJ5" s="2">
        <f t="shared" si="20"/>
        <v>9251100</v>
      </c>
      <c r="AK5" s="2">
        <f t="shared" si="21"/>
        <v>9.2510999999999992</v>
      </c>
      <c r="AL5" s="2" t="s">
        <v>151</v>
      </c>
      <c r="AM5" s="2" t="s">
        <v>152</v>
      </c>
      <c r="AN5" s="2" t="s">
        <v>153</v>
      </c>
      <c r="AO5" s="2" t="s">
        <v>154</v>
      </c>
      <c r="AP5" s="2" t="s">
        <v>155</v>
      </c>
      <c r="AQ5" s="2" t="s">
        <v>156</v>
      </c>
      <c r="AR5" s="2" t="s">
        <v>157</v>
      </c>
      <c r="AS5" s="2">
        <v>3</v>
      </c>
      <c r="AT5" s="2" t="s">
        <v>158</v>
      </c>
      <c r="AU5" s="2" t="s">
        <v>159</v>
      </c>
      <c r="AV5" s="2">
        <v>3</v>
      </c>
      <c r="AW5" s="5">
        <v>96</v>
      </c>
      <c r="AX5" s="5">
        <v>4</v>
      </c>
      <c r="AY5" s="2">
        <v>0</v>
      </c>
      <c r="AZ5" s="5">
        <v>0.2</v>
      </c>
      <c r="BA5" s="5">
        <v>0.1</v>
      </c>
      <c r="BB5" s="2">
        <v>0</v>
      </c>
      <c r="BC5" s="5">
        <v>0.1</v>
      </c>
      <c r="BD5" s="2">
        <v>0</v>
      </c>
      <c r="BE5" s="5">
        <v>0.2</v>
      </c>
      <c r="BF5" s="5">
        <v>4.5</v>
      </c>
      <c r="BG5" s="5">
        <v>34.6</v>
      </c>
      <c r="BH5" s="5">
        <v>0.4</v>
      </c>
      <c r="BI5" s="5">
        <v>45.3</v>
      </c>
      <c r="BJ5" s="5">
        <v>8.5</v>
      </c>
      <c r="BK5" s="5">
        <v>3.9</v>
      </c>
      <c r="BL5" s="5">
        <v>0.1</v>
      </c>
      <c r="BM5" s="2">
        <v>0</v>
      </c>
      <c r="BN5" s="5">
        <v>2</v>
      </c>
      <c r="BO5" s="5">
        <v>2413</v>
      </c>
      <c r="BP5" s="5">
        <v>4178</v>
      </c>
      <c r="BQ5" s="2">
        <v>0</v>
      </c>
      <c r="BR5" s="2">
        <v>0</v>
      </c>
      <c r="BS5" s="2">
        <v>0</v>
      </c>
      <c r="BT5" s="2">
        <v>0</v>
      </c>
      <c r="BU5" s="5">
        <v>10143</v>
      </c>
      <c r="BV5" s="5">
        <v>1</v>
      </c>
      <c r="BW5" s="5">
        <v>0.01</v>
      </c>
      <c r="BX5" s="5">
        <v>396932</v>
      </c>
      <c r="BY5" s="5">
        <v>28716</v>
      </c>
      <c r="BZ5" s="5">
        <v>26</v>
      </c>
      <c r="CA5" s="5">
        <v>2</v>
      </c>
      <c r="CB5" s="5">
        <v>1.97</v>
      </c>
      <c r="CC5" s="5">
        <v>0.14000000000000001</v>
      </c>
      <c r="CD5" s="5">
        <v>6</v>
      </c>
      <c r="CE5" s="5">
        <v>2</v>
      </c>
      <c r="CF5" s="5">
        <v>6</v>
      </c>
      <c r="CG5" s="5">
        <v>8</v>
      </c>
      <c r="CH5" s="5">
        <v>24</v>
      </c>
      <c r="CI5" s="5">
        <v>20</v>
      </c>
      <c r="CJ5" s="5">
        <v>18</v>
      </c>
      <c r="CK5" s="5">
        <v>4</v>
      </c>
      <c r="CL5" s="2">
        <v>0</v>
      </c>
      <c r="CM5" s="5">
        <v>30</v>
      </c>
      <c r="CN5" s="5">
        <v>49</v>
      </c>
      <c r="CO5" s="5">
        <v>3</v>
      </c>
      <c r="CP5" s="5">
        <v>13</v>
      </c>
      <c r="CQ5" s="5">
        <v>6</v>
      </c>
      <c r="CR5" s="5">
        <v>10</v>
      </c>
      <c r="CS5" s="2">
        <v>0</v>
      </c>
      <c r="CT5" s="2">
        <v>0</v>
      </c>
      <c r="CU5" s="2" t="s">
        <v>137</v>
      </c>
    </row>
    <row r="6" spans="1:99" s="2" customFormat="1" x14ac:dyDescent="0.25">
      <c r="A6" s="2" t="s">
        <v>160</v>
      </c>
      <c r="C6" s="2" t="s">
        <v>161</v>
      </c>
      <c r="D6" s="2">
        <v>1974</v>
      </c>
      <c r="E6" s="2">
        <f t="shared" si="0"/>
        <v>41</v>
      </c>
      <c r="F6" s="2">
        <v>217</v>
      </c>
      <c r="G6" s="2">
        <v>229</v>
      </c>
      <c r="H6" s="2">
        <v>90</v>
      </c>
      <c r="I6" s="2">
        <v>35500</v>
      </c>
      <c r="J6" s="2">
        <v>31500</v>
      </c>
      <c r="K6" s="2">
        <v>35500</v>
      </c>
      <c r="L6" s="2">
        <f t="shared" si="1"/>
        <v>1546376450</v>
      </c>
      <c r="M6" s="2">
        <v>468.84143768000001</v>
      </c>
      <c r="N6" s="2">
        <f t="shared" si="2"/>
        <v>20422733.025340799</v>
      </c>
      <c r="O6" s="2">
        <f t="shared" si="3"/>
        <v>0.73256474637500002</v>
      </c>
      <c r="P6" s="2">
        <f t="shared" si="4"/>
        <v>1897335.6604896849</v>
      </c>
      <c r="Q6" s="2">
        <f t="shared" si="5"/>
        <v>1.8973356604896849</v>
      </c>
      <c r="R6" s="2">
        <v>30</v>
      </c>
      <c r="S6" s="2">
        <f t="shared" si="6"/>
        <v>77.699699999999993</v>
      </c>
      <c r="T6" s="2">
        <f t="shared" si="7"/>
        <v>19200</v>
      </c>
      <c r="U6" s="2">
        <f t="shared" si="8"/>
        <v>836400000</v>
      </c>
      <c r="V6" s="2">
        <v>66006.016438999999</v>
      </c>
      <c r="W6" s="2">
        <f t="shared" si="9"/>
        <v>20.1186338106072</v>
      </c>
      <c r="X6" s="2">
        <f t="shared" si="10"/>
        <v>12.501143477447966</v>
      </c>
      <c r="Y6" s="2">
        <f t="shared" si="11"/>
        <v>4.1202284099797568</v>
      </c>
      <c r="Z6" s="2">
        <f t="shared" si="12"/>
        <v>75.718389310639054</v>
      </c>
      <c r="AA6" s="2">
        <f t="shared" si="13"/>
        <v>0.51779257680572355</v>
      </c>
      <c r="AB6" s="2">
        <f t="shared" si="14"/>
        <v>1.0467980089028441</v>
      </c>
      <c r="AC6" s="2">
        <v>217</v>
      </c>
      <c r="AD6" s="2">
        <f t="shared" si="15"/>
        <v>0.34893266963428138</v>
      </c>
      <c r="AE6" s="2">
        <v>46.329099999999997</v>
      </c>
      <c r="AF6" s="2">
        <f t="shared" si="16"/>
        <v>40.952011611876003</v>
      </c>
      <c r="AG6" s="2">
        <f t="shared" si="17"/>
        <v>1.4848749661841174</v>
      </c>
      <c r="AH6" s="2">
        <f t="shared" si="18"/>
        <v>4.8831661730051275E-2</v>
      </c>
      <c r="AI6" s="2">
        <f t="shared" si="19"/>
        <v>1372136850</v>
      </c>
      <c r="AJ6" s="2">
        <f t="shared" si="20"/>
        <v>38854620</v>
      </c>
      <c r="AK6" s="2">
        <f t="shared" si="21"/>
        <v>38.854619999999997</v>
      </c>
      <c r="AL6" s="2" t="s">
        <v>162</v>
      </c>
      <c r="AM6" s="2" t="s">
        <v>163</v>
      </c>
      <c r="AN6" s="2" t="s">
        <v>164</v>
      </c>
      <c r="AO6" s="2" t="s">
        <v>165</v>
      </c>
      <c r="AP6" s="2" t="s">
        <v>166</v>
      </c>
      <c r="AQ6" s="2" t="s">
        <v>167</v>
      </c>
      <c r="AR6" s="2" t="s">
        <v>168</v>
      </c>
      <c r="AS6" s="2">
        <v>1</v>
      </c>
      <c r="AT6" s="2" t="s">
        <v>169</v>
      </c>
      <c r="AU6" s="2" t="s">
        <v>170</v>
      </c>
      <c r="AV6" s="2">
        <v>2</v>
      </c>
      <c r="AW6" s="5">
        <v>83</v>
      </c>
      <c r="AX6" s="5">
        <v>16</v>
      </c>
      <c r="AY6" s="5">
        <v>1</v>
      </c>
      <c r="AZ6" s="5">
        <v>0.3</v>
      </c>
      <c r="BA6" s="2">
        <v>0</v>
      </c>
      <c r="BB6" s="2">
        <v>0</v>
      </c>
      <c r="BC6" s="2">
        <v>0</v>
      </c>
      <c r="BD6" s="2">
        <v>0</v>
      </c>
      <c r="BE6" s="2">
        <v>0</v>
      </c>
      <c r="BF6" s="5">
        <v>14.7</v>
      </c>
      <c r="BG6" s="5">
        <v>55.3</v>
      </c>
      <c r="BH6" s="5">
        <v>2</v>
      </c>
      <c r="BI6" s="5">
        <v>23.9</v>
      </c>
      <c r="BJ6" s="5">
        <v>3.3</v>
      </c>
      <c r="BK6" s="2">
        <v>0</v>
      </c>
      <c r="BL6" s="2">
        <v>0</v>
      </c>
      <c r="BM6" s="2">
        <v>0</v>
      </c>
      <c r="BN6" s="5">
        <v>0.5</v>
      </c>
      <c r="BO6" s="5">
        <v>5173</v>
      </c>
      <c r="BP6" s="5">
        <v>788</v>
      </c>
      <c r="BQ6" s="5">
        <v>37</v>
      </c>
      <c r="BR6" s="5">
        <v>6</v>
      </c>
      <c r="BS6" s="5">
        <v>0.16</v>
      </c>
      <c r="BT6" s="5">
        <v>0.02</v>
      </c>
      <c r="BU6" s="5">
        <v>7739</v>
      </c>
      <c r="BV6" s="5">
        <v>56</v>
      </c>
      <c r="BW6" s="5">
        <v>0.24</v>
      </c>
      <c r="BX6" s="5">
        <v>21244</v>
      </c>
      <c r="BY6" s="5">
        <v>1739</v>
      </c>
      <c r="BZ6" s="5">
        <v>154</v>
      </c>
      <c r="CA6" s="5">
        <v>13</v>
      </c>
      <c r="CB6" s="5">
        <v>0.51</v>
      </c>
      <c r="CC6" s="5">
        <v>0.04</v>
      </c>
      <c r="CD6" s="5">
        <v>2</v>
      </c>
      <c r="CE6" s="5">
        <v>3</v>
      </c>
      <c r="CF6" s="2">
        <v>0</v>
      </c>
      <c r="CG6" s="2">
        <v>0</v>
      </c>
      <c r="CH6" s="5">
        <v>30</v>
      </c>
      <c r="CI6" s="5">
        <v>50</v>
      </c>
      <c r="CJ6" s="5">
        <v>64</v>
      </c>
      <c r="CK6" s="5">
        <v>1</v>
      </c>
      <c r="CL6" s="2">
        <v>0</v>
      </c>
      <c r="CM6" s="5">
        <v>16</v>
      </c>
      <c r="CN6" s="5">
        <v>28</v>
      </c>
      <c r="CO6" s="5">
        <v>1</v>
      </c>
      <c r="CP6" s="5">
        <v>6</v>
      </c>
      <c r="CQ6" s="2">
        <v>0</v>
      </c>
      <c r="CR6" s="2">
        <v>0</v>
      </c>
      <c r="CS6" s="2">
        <v>0</v>
      </c>
      <c r="CT6" s="2">
        <v>0</v>
      </c>
      <c r="CU6" s="2" t="s">
        <v>137</v>
      </c>
    </row>
    <row r="7" spans="1:99" s="2" customFormat="1" x14ac:dyDescent="0.25">
      <c r="A7" s="2" t="s">
        <v>171</v>
      </c>
      <c r="C7" s="2" t="s">
        <v>172</v>
      </c>
      <c r="D7" s="2">
        <v>1970</v>
      </c>
      <c r="E7" s="2">
        <f t="shared" si="0"/>
        <v>45</v>
      </c>
      <c r="F7" s="2">
        <v>103</v>
      </c>
      <c r="G7" s="2">
        <v>117</v>
      </c>
      <c r="H7" s="2">
        <v>178</v>
      </c>
      <c r="I7" s="2">
        <v>15041</v>
      </c>
      <c r="J7" s="2">
        <v>10884</v>
      </c>
      <c r="K7" s="2">
        <v>15041</v>
      </c>
      <c r="L7" s="2">
        <f t="shared" si="1"/>
        <v>655184455.89999998</v>
      </c>
      <c r="M7" s="2">
        <v>251.73651383999999</v>
      </c>
      <c r="N7" s="2">
        <f t="shared" si="2"/>
        <v>10965642.542870399</v>
      </c>
      <c r="O7" s="2">
        <f t="shared" si="3"/>
        <v>0.39333830287499999</v>
      </c>
      <c r="P7" s="2">
        <f t="shared" si="4"/>
        <v>1018742.4283985423</v>
      </c>
      <c r="Q7" s="2">
        <f t="shared" si="5"/>
        <v>1.0187424283985425</v>
      </c>
      <c r="R7" s="2">
        <v>306</v>
      </c>
      <c r="S7" s="2">
        <f t="shared" si="6"/>
        <v>792.53693999999996</v>
      </c>
      <c r="T7" s="2">
        <f t="shared" si="7"/>
        <v>195840</v>
      </c>
      <c r="U7" s="2">
        <f t="shared" si="8"/>
        <v>8531280000</v>
      </c>
      <c r="V7" s="2">
        <v>31031.934162000001</v>
      </c>
      <c r="W7" s="2">
        <f t="shared" si="9"/>
        <v>9.458533532577599</v>
      </c>
      <c r="X7" s="2">
        <f t="shared" si="10"/>
        <v>5.8772621386778283</v>
      </c>
      <c r="Y7" s="2">
        <f t="shared" si="11"/>
        <v>2.6435437485101629</v>
      </c>
      <c r="Z7" s="2">
        <f t="shared" si="12"/>
        <v>59.74884311051936</v>
      </c>
      <c r="AA7" s="2">
        <f t="shared" si="13"/>
        <v>0.70453595665389868</v>
      </c>
      <c r="AB7" s="2">
        <f t="shared" si="14"/>
        <v>1.7402575663258064</v>
      </c>
      <c r="AC7" s="2">
        <v>103</v>
      </c>
      <c r="AD7" s="2">
        <f t="shared" si="15"/>
        <v>0.58008585544193558</v>
      </c>
      <c r="AE7" s="2">
        <v>21.523</v>
      </c>
      <c r="AF7" s="2">
        <f t="shared" si="16"/>
        <v>777.95627266242752</v>
      </c>
      <c r="AG7" s="2">
        <f t="shared" si="17"/>
        <v>1.5990347680668726</v>
      </c>
      <c r="AH7" s="2">
        <f t="shared" si="18"/>
        <v>7.5882870098583577E-2</v>
      </c>
      <c r="AI7" s="2">
        <f t="shared" si="19"/>
        <v>474105951.60000002</v>
      </c>
      <c r="AJ7" s="2">
        <f t="shared" si="20"/>
        <v>13425196.32</v>
      </c>
      <c r="AK7" s="2">
        <f t="shared" si="21"/>
        <v>13.42519632</v>
      </c>
      <c r="AL7" s="2" t="s">
        <v>173</v>
      </c>
      <c r="AM7" s="2" t="s">
        <v>174</v>
      </c>
      <c r="AN7" s="2" t="s">
        <v>175</v>
      </c>
      <c r="AO7" s="2" t="s">
        <v>176</v>
      </c>
      <c r="AP7" s="2" t="s">
        <v>177</v>
      </c>
      <c r="AQ7" s="2" t="s">
        <v>178</v>
      </c>
      <c r="AR7" s="2" t="s">
        <v>179</v>
      </c>
      <c r="AS7" s="2">
        <v>2</v>
      </c>
      <c r="AT7" s="2" t="s">
        <v>180</v>
      </c>
      <c r="AU7" s="2" t="s">
        <v>181</v>
      </c>
      <c r="AV7" s="2">
        <v>3</v>
      </c>
      <c r="AW7" s="5">
        <v>99</v>
      </c>
      <c r="AX7" s="5">
        <v>1</v>
      </c>
      <c r="AY7" s="2">
        <v>0</v>
      </c>
      <c r="AZ7" s="5">
        <v>0.1</v>
      </c>
      <c r="BA7" s="2">
        <v>0</v>
      </c>
      <c r="BB7" s="5">
        <v>0.1</v>
      </c>
      <c r="BC7" s="5">
        <v>0.2</v>
      </c>
      <c r="BD7" s="2">
        <v>0</v>
      </c>
      <c r="BE7" s="5">
        <v>0.4</v>
      </c>
      <c r="BF7" s="5">
        <v>1.3</v>
      </c>
      <c r="BG7" s="5">
        <v>34.700000000000003</v>
      </c>
      <c r="BH7" s="5">
        <v>0.7</v>
      </c>
      <c r="BI7" s="5">
        <v>53.8</v>
      </c>
      <c r="BJ7" s="5">
        <v>5.8</v>
      </c>
      <c r="BK7" s="5">
        <v>1.4</v>
      </c>
      <c r="BL7" s="2">
        <v>0</v>
      </c>
      <c r="BM7" s="2">
        <v>0</v>
      </c>
      <c r="BN7" s="5">
        <v>1.6</v>
      </c>
      <c r="BO7" s="5">
        <v>492</v>
      </c>
      <c r="BP7" s="5">
        <v>1000</v>
      </c>
      <c r="BQ7" s="2">
        <v>0</v>
      </c>
      <c r="BR7" s="5">
        <v>1</v>
      </c>
      <c r="BS7" s="5">
        <v>0.01</v>
      </c>
      <c r="BT7" s="5">
        <v>0.01</v>
      </c>
      <c r="BU7" s="5">
        <v>1462</v>
      </c>
      <c r="BV7" s="5">
        <v>1</v>
      </c>
      <c r="BW7" s="5">
        <v>0.02</v>
      </c>
      <c r="BX7" s="5">
        <v>46581</v>
      </c>
      <c r="BY7" s="5">
        <v>5125</v>
      </c>
      <c r="BZ7" s="5">
        <v>35</v>
      </c>
      <c r="CA7" s="5">
        <v>4</v>
      </c>
      <c r="CB7" s="5">
        <v>2.44</v>
      </c>
      <c r="CC7" s="5">
        <v>0.28000000000000003</v>
      </c>
      <c r="CD7" s="5">
        <v>48</v>
      </c>
      <c r="CE7" s="5">
        <v>24</v>
      </c>
      <c r="CF7" s="5">
        <v>1</v>
      </c>
      <c r="CG7" s="5">
        <v>2</v>
      </c>
      <c r="CH7" s="5">
        <v>13</v>
      </c>
      <c r="CI7" s="5">
        <v>13</v>
      </c>
      <c r="CJ7" s="5">
        <v>18</v>
      </c>
      <c r="CK7" s="5">
        <v>3</v>
      </c>
      <c r="CL7" s="2">
        <v>0</v>
      </c>
      <c r="CM7" s="5">
        <v>21</v>
      </c>
      <c r="CN7" s="5">
        <v>46</v>
      </c>
      <c r="CO7" s="5">
        <v>1</v>
      </c>
      <c r="CP7" s="5">
        <v>8</v>
      </c>
      <c r="CQ7" s="2">
        <v>0</v>
      </c>
      <c r="CR7" s="5">
        <v>1</v>
      </c>
      <c r="CS7" s="2">
        <v>0</v>
      </c>
      <c r="CT7" s="2">
        <v>0</v>
      </c>
      <c r="CU7" s="2" t="s">
        <v>137</v>
      </c>
    </row>
    <row r="8" spans="1:99" s="2" customFormat="1" x14ac:dyDescent="0.25">
      <c r="A8" s="2" t="s">
        <v>182</v>
      </c>
      <c r="C8" s="2" t="s">
        <v>183</v>
      </c>
      <c r="D8" s="2">
        <v>1889</v>
      </c>
      <c r="E8" s="2">
        <f t="shared" si="0"/>
        <v>126</v>
      </c>
      <c r="F8" s="2">
        <v>31</v>
      </c>
      <c r="G8" s="2">
        <v>42</v>
      </c>
      <c r="H8" s="2">
        <v>0</v>
      </c>
      <c r="I8" s="2">
        <v>33000</v>
      </c>
      <c r="J8" s="2">
        <v>12800</v>
      </c>
      <c r="K8" s="2">
        <v>33000</v>
      </c>
      <c r="L8" s="2">
        <f t="shared" si="1"/>
        <v>1437476700</v>
      </c>
      <c r="M8" s="2">
        <v>844.79777142</v>
      </c>
      <c r="N8" s="2">
        <f t="shared" si="2"/>
        <v>36799390.923055202</v>
      </c>
      <c r="O8" s="2">
        <f t="shared" si="3"/>
        <v>1.3199965178437501</v>
      </c>
      <c r="P8" s="2">
        <f t="shared" si="4"/>
        <v>3418778.3092487413</v>
      </c>
      <c r="Q8" s="2">
        <f t="shared" si="5"/>
        <v>3.4187783092487414</v>
      </c>
      <c r="R8" s="2">
        <v>670</v>
      </c>
      <c r="S8" s="2">
        <f t="shared" si="6"/>
        <v>1735.2932999999998</v>
      </c>
      <c r="T8" s="2">
        <f t="shared" si="7"/>
        <v>428800</v>
      </c>
      <c r="U8" s="2">
        <f t="shared" si="8"/>
        <v>18679600000</v>
      </c>
      <c r="V8" s="2">
        <v>44276.992052000001</v>
      </c>
      <c r="W8" s="2">
        <f t="shared" si="9"/>
        <v>13.495627177449599</v>
      </c>
      <c r="X8" s="2">
        <f t="shared" si="10"/>
        <v>8.3857966326964881</v>
      </c>
      <c r="Y8" s="2">
        <f t="shared" si="11"/>
        <v>2.0589817318052646</v>
      </c>
      <c r="Z8" s="2">
        <f t="shared" si="12"/>
        <v>39.062513371638602</v>
      </c>
      <c r="AA8" s="2">
        <f t="shared" si="13"/>
        <v>0.85477338362863597</v>
      </c>
      <c r="AB8" s="2">
        <f t="shared" si="14"/>
        <v>3.7802432295134132</v>
      </c>
      <c r="AC8" s="2">
        <v>31</v>
      </c>
      <c r="AD8" s="2">
        <f t="shared" si="15"/>
        <v>1.260081076504471</v>
      </c>
      <c r="AE8" s="2">
        <v>23.048100000000002</v>
      </c>
      <c r="AF8" s="2">
        <f t="shared" si="16"/>
        <v>507.57709656269634</v>
      </c>
      <c r="AG8" s="2">
        <f t="shared" si="17"/>
        <v>0.57067036022098938</v>
      </c>
      <c r="AH8" s="2">
        <f t="shared" si="18"/>
        <v>0.21653537585535065</v>
      </c>
      <c r="AI8" s="2">
        <f t="shared" si="19"/>
        <v>557566720</v>
      </c>
      <c r="AJ8" s="2">
        <f t="shared" si="20"/>
        <v>15788544</v>
      </c>
      <c r="AK8" s="2">
        <f t="shared" si="21"/>
        <v>15.788544</v>
      </c>
      <c r="AL8" s="2" t="s">
        <v>184</v>
      </c>
      <c r="AM8" s="2" t="s">
        <v>185</v>
      </c>
      <c r="AN8" s="2" t="s">
        <v>186</v>
      </c>
      <c r="AO8" s="2" t="s">
        <v>187</v>
      </c>
      <c r="AP8" s="2" t="s">
        <v>188</v>
      </c>
      <c r="AQ8" s="2" t="s">
        <v>189</v>
      </c>
      <c r="AR8" s="2" t="s">
        <v>190</v>
      </c>
      <c r="AS8" s="2">
        <v>2</v>
      </c>
      <c r="AT8" s="2" t="s">
        <v>191</v>
      </c>
      <c r="AU8" s="2" t="s">
        <v>192</v>
      </c>
      <c r="AV8" s="2">
        <v>3</v>
      </c>
      <c r="AW8" s="5">
        <v>91</v>
      </c>
      <c r="AX8" s="5">
        <v>8</v>
      </c>
      <c r="AY8" s="2">
        <v>0</v>
      </c>
      <c r="AZ8" s="5">
        <v>0.1</v>
      </c>
      <c r="BA8" s="5">
        <v>0.3</v>
      </c>
      <c r="BB8" s="5">
        <v>0.1</v>
      </c>
      <c r="BC8" s="5">
        <v>0.5</v>
      </c>
      <c r="BD8" s="2">
        <v>0</v>
      </c>
      <c r="BE8" s="5">
        <v>0.2</v>
      </c>
      <c r="BF8" s="5">
        <v>4.2</v>
      </c>
      <c r="BG8" s="5">
        <v>24</v>
      </c>
      <c r="BH8" s="5">
        <v>0.4</v>
      </c>
      <c r="BI8" s="5">
        <v>39.9</v>
      </c>
      <c r="BJ8" s="5">
        <v>15.1</v>
      </c>
      <c r="BK8" s="5">
        <v>14.2</v>
      </c>
      <c r="BL8" s="2">
        <v>0</v>
      </c>
      <c r="BM8" s="2">
        <v>0</v>
      </c>
      <c r="BN8" s="5">
        <v>1.1000000000000001</v>
      </c>
      <c r="BO8" s="5">
        <v>3208</v>
      </c>
      <c r="BP8" s="5">
        <v>1217</v>
      </c>
      <c r="BQ8" s="5">
        <v>3</v>
      </c>
      <c r="BR8" s="5">
        <v>1</v>
      </c>
      <c r="BS8" s="5">
        <v>0.05</v>
      </c>
      <c r="BT8" s="5">
        <v>0.02</v>
      </c>
      <c r="BU8" s="5">
        <v>6044</v>
      </c>
      <c r="BV8" s="5">
        <v>6</v>
      </c>
      <c r="BW8" s="5">
        <v>0.09</v>
      </c>
      <c r="BX8" s="5">
        <v>34503</v>
      </c>
      <c r="BY8" s="5">
        <v>3811</v>
      </c>
      <c r="BZ8" s="5">
        <v>33</v>
      </c>
      <c r="CA8" s="5">
        <v>4</v>
      </c>
      <c r="CB8" s="5">
        <v>1.71</v>
      </c>
      <c r="CC8" s="5">
        <v>0.21</v>
      </c>
      <c r="CD8" s="5">
        <v>17</v>
      </c>
      <c r="CE8" s="5">
        <v>5</v>
      </c>
      <c r="CF8" s="5">
        <v>6</v>
      </c>
      <c r="CG8" s="5">
        <v>6</v>
      </c>
      <c r="CH8" s="5">
        <v>18</v>
      </c>
      <c r="CI8" s="5">
        <v>12</v>
      </c>
      <c r="CJ8" s="5">
        <v>10</v>
      </c>
      <c r="CK8" s="5">
        <v>2</v>
      </c>
      <c r="CL8" s="2">
        <v>0</v>
      </c>
      <c r="CM8" s="5">
        <v>17</v>
      </c>
      <c r="CN8" s="5">
        <v>18</v>
      </c>
      <c r="CO8" s="5">
        <v>4</v>
      </c>
      <c r="CP8" s="5">
        <v>11</v>
      </c>
      <c r="CQ8" s="5">
        <v>24</v>
      </c>
      <c r="CR8" s="5">
        <v>50</v>
      </c>
      <c r="CS8" s="2">
        <v>0</v>
      </c>
      <c r="CT8" s="2">
        <v>0</v>
      </c>
      <c r="CU8" s="2" t="s">
        <v>137</v>
      </c>
    </row>
    <row r="9" spans="1:99" s="2" customFormat="1" x14ac:dyDescent="0.25">
      <c r="A9" s="2" t="s">
        <v>193</v>
      </c>
      <c r="C9" s="2" t="s">
        <v>194</v>
      </c>
      <c r="D9" s="2">
        <v>1895</v>
      </c>
      <c r="E9" s="2">
        <f t="shared" si="0"/>
        <v>120</v>
      </c>
      <c r="F9" s="2">
        <v>16</v>
      </c>
      <c r="G9" s="2">
        <v>19</v>
      </c>
      <c r="H9" s="2">
        <v>0</v>
      </c>
      <c r="I9" s="2">
        <v>6950</v>
      </c>
      <c r="J9" s="2">
        <v>5000</v>
      </c>
      <c r="K9" s="2">
        <v>6950</v>
      </c>
      <c r="L9" s="2">
        <f t="shared" si="1"/>
        <v>302741305</v>
      </c>
      <c r="M9" s="2">
        <v>495.92204377000002</v>
      </c>
      <c r="N9" s="2">
        <f t="shared" si="2"/>
        <v>21602364.226621199</v>
      </c>
      <c r="O9" s="2">
        <f t="shared" si="3"/>
        <v>0.77487819339062503</v>
      </c>
      <c r="P9" s="2">
        <f t="shared" si="4"/>
        <v>2006927.0820510623</v>
      </c>
      <c r="Q9" s="2">
        <f t="shared" si="5"/>
        <v>2.0069270820510625</v>
      </c>
      <c r="R9" s="2">
        <v>7300</v>
      </c>
      <c r="S9" s="2">
        <f t="shared" si="6"/>
        <v>18906.927</v>
      </c>
      <c r="T9" s="2">
        <f t="shared" si="7"/>
        <v>4672000</v>
      </c>
      <c r="U9" s="2">
        <f t="shared" si="8"/>
        <v>203524000000</v>
      </c>
      <c r="V9" s="2">
        <v>53750.686732000002</v>
      </c>
      <c r="W9" s="2">
        <f t="shared" si="9"/>
        <v>16.3832093159136</v>
      </c>
      <c r="X9" s="2">
        <f t="shared" si="10"/>
        <v>10.180057562920409</v>
      </c>
      <c r="Y9" s="2">
        <f t="shared" si="11"/>
        <v>3.2623313858539871</v>
      </c>
      <c r="Z9" s="2">
        <f t="shared" si="12"/>
        <v>14.014267226682689</v>
      </c>
      <c r="AA9" s="2">
        <f t="shared" si="13"/>
        <v>2.6564207471403836</v>
      </c>
      <c r="AB9" s="2">
        <f t="shared" si="14"/>
        <v>2.6276751050030041</v>
      </c>
      <c r="AC9" s="2">
        <v>16</v>
      </c>
      <c r="AD9" s="2">
        <f t="shared" si="15"/>
        <v>0.87589170166766805</v>
      </c>
      <c r="AE9" s="2">
        <v>226.042</v>
      </c>
      <c r="AF9" s="2">
        <f t="shared" si="16"/>
        <v>9420.8355097173135</v>
      </c>
      <c r="AG9" s="2">
        <f t="shared" si="17"/>
        <v>0.26721768719636296</v>
      </c>
      <c r="AH9" s="2">
        <f t="shared" si="18"/>
        <v>0.32540893764812762</v>
      </c>
      <c r="AI9" s="2">
        <f t="shared" si="19"/>
        <v>217799500</v>
      </c>
      <c r="AJ9" s="2">
        <f t="shared" si="20"/>
        <v>6167400</v>
      </c>
      <c r="AK9" s="2">
        <f t="shared" si="21"/>
        <v>6.1673999999999998</v>
      </c>
      <c r="AL9" s="2" t="s">
        <v>195</v>
      </c>
      <c r="AM9" s="2" t="s">
        <v>196</v>
      </c>
      <c r="AN9" s="2" t="s">
        <v>197</v>
      </c>
      <c r="AO9" s="2" t="s">
        <v>198</v>
      </c>
      <c r="AP9" s="2" t="s">
        <v>155</v>
      </c>
      <c r="AQ9" s="2" t="s">
        <v>156</v>
      </c>
      <c r="AR9" s="2" t="s">
        <v>157</v>
      </c>
      <c r="AS9" s="2">
        <v>3</v>
      </c>
      <c r="AT9" s="2" t="s">
        <v>158</v>
      </c>
      <c r="AU9" s="2" t="s">
        <v>159</v>
      </c>
      <c r="AV9" s="2">
        <v>3</v>
      </c>
      <c r="AW9" s="5">
        <v>96</v>
      </c>
      <c r="AX9" s="5">
        <v>4</v>
      </c>
      <c r="AY9" s="2">
        <v>0</v>
      </c>
      <c r="AZ9" s="5">
        <v>0.2</v>
      </c>
      <c r="BA9" s="5">
        <v>0.1</v>
      </c>
      <c r="BB9" s="2">
        <v>0</v>
      </c>
      <c r="BC9" s="5">
        <v>0.1</v>
      </c>
      <c r="BD9" s="2">
        <v>0</v>
      </c>
      <c r="BE9" s="5">
        <v>0.2</v>
      </c>
      <c r="BF9" s="5">
        <v>4.5</v>
      </c>
      <c r="BG9" s="5">
        <v>34.6</v>
      </c>
      <c r="BH9" s="5">
        <v>0.4</v>
      </c>
      <c r="BI9" s="5">
        <v>45.3</v>
      </c>
      <c r="BJ9" s="5">
        <v>8.5</v>
      </c>
      <c r="BK9" s="5">
        <v>3.9</v>
      </c>
      <c r="BL9" s="5">
        <v>0.1</v>
      </c>
      <c r="BM9" s="2">
        <v>0</v>
      </c>
      <c r="BN9" s="5">
        <v>2</v>
      </c>
      <c r="BO9" s="5">
        <v>2413</v>
      </c>
      <c r="BP9" s="5">
        <v>4178</v>
      </c>
      <c r="BQ9" s="2">
        <v>0</v>
      </c>
      <c r="BR9" s="2">
        <v>0</v>
      </c>
      <c r="BS9" s="2">
        <v>0</v>
      </c>
      <c r="BT9" s="2">
        <v>0</v>
      </c>
      <c r="BU9" s="5">
        <v>10143</v>
      </c>
      <c r="BV9" s="5">
        <v>1</v>
      </c>
      <c r="BW9" s="5">
        <v>0.01</v>
      </c>
      <c r="BX9" s="5">
        <v>396932</v>
      </c>
      <c r="BY9" s="5">
        <v>28716</v>
      </c>
      <c r="BZ9" s="5">
        <v>26</v>
      </c>
      <c r="CA9" s="5">
        <v>2</v>
      </c>
      <c r="CB9" s="5">
        <v>1.97</v>
      </c>
      <c r="CC9" s="5">
        <v>0.14000000000000001</v>
      </c>
      <c r="CD9" s="5">
        <v>6</v>
      </c>
      <c r="CE9" s="5">
        <v>2</v>
      </c>
      <c r="CF9" s="5">
        <v>6</v>
      </c>
      <c r="CG9" s="5">
        <v>8</v>
      </c>
      <c r="CH9" s="5">
        <v>24</v>
      </c>
      <c r="CI9" s="5">
        <v>20</v>
      </c>
      <c r="CJ9" s="5">
        <v>18</v>
      </c>
      <c r="CK9" s="5">
        <v>4</v>
      </c>
      <c r="CL9" s="2">
        <v>0</v>
      </c>
      <c r="CM9" s="5">
        <v>30</v>
      </c>
      <c r="CN9" s="5">
        <v>49</v>
      </c>
      <c r="CO9" s="5">
        <v>3</v>
      </c>
      <c r="CP9" s="5">
        <v>13</v>
      </c>
      <c r="CQ9" s="5">
        <v>6</v>
      </c>
      <c r="CR9" s="5">
        <v>10</v>
      </c>
      <c r="CS9" s="2">
        <v>0</v>
      </c>
      <c r="CT9" s="2">
        <v>0</v>
      </c>
      <c r="CU9" s="2" t="s">
        <v>137</v>
      </c>
    </row>
    <row r="10" spans="1:99" s="2" customFormat="1" x14ac:dyDescent="0.25">
      <c r="A10" s="2" t="s">
        <v>199</v>
      </c>
      <c r="C10" s="2" t="s">
        <v>200</v>
      </c>
      <c r="D10" s="2">
        <v>1900</v>
      </c>
      <c r="E10" s="2">
        <f t="shared" si="0"/>
        <v>115</v>
      </c>
      <c r="F10" s="2">
        <v>7</v>
      </c>
      <c r="G10" s="2">
        <v>11</v>
      </c>
      <c r="H10" s="2">
        <v>0</v>
      </c>
      <c r="I10" s="2">
        <v>2572</v>
      </c>
      <c r="J10" s="2">
        <v>2000</v>
      </c>
      <c r="K10" s="2">
        <v>2572</v>
      </c>
      <c r="L10" s="2">
        <f t="shared" si="1"/>
        <v>112036062.8</v>
      </c>
      <c r="M10" s="2">
        <v>530.58656026000006</v>
      </c>
      <c r="N10" s="2">
        <f t="shared" si="2"/>
        <v>23112350.564925604</v>
      </c>
      <c r="O10" s="2">
        <f t="shared" si="3"/>
        <v>0.82904150040625013</v>
      </c>
      <c r="P10" s="2">
        <f t="shared" si="4"/>
        <v>2147209.5272537838</v>
      </c>
      <c r="Q10" s="2">
        <f t="shared" si="5"/>
        <v>2.1472095272537839</v>
      </c>
      <c r="R10" s="2">
        <v>163</v>
      </c>
      <c r="S10" s="2">
        <f t="shared" si="6"/>
        <v>422.16836999999998</v>
      </c>
      <c r="T10" s="2">
        <f t="shared" si="7"/>
        <v>104320</v>
      </c>
      <c r="U10" s="2">
        <f t="shared" si="8"/>
        <v>4544440000</v>
      </c>
      <c r="V10" s="2">
        <v>26007.676766</v>
      </c>
      <c r="W10" s="2">
        <f t="shared" si="9"/>
        <v>7.9271398782768001</v>
      </c>
      <c r="X10" s="2">
        <f t="shared" si="10"/>
        <v>4.9256979334198041</v>
      </c>
      <c r="Y10" s="2">
        <f t="shared" si="11"/>
        <v>1.5260691042441463</v>
      </c>
      <c r="Z10" s="2">
        <f t="shared" si="12"/>
        <v>4.8474542857627618</v>
      </c>
      <c r="AA10" s="2">
        <f t="shared" si="13"/>
        <v>3.213323231133379</v>
      </c>
      <c r="AB10" s="2">
        <f t="shared" si="14"/>
        <v>2.0774804081840408</v>
      </c>
      <c r="AC10" s="2">
        <v>7</v>
      </c>
      <c r="AD10" s="2">
        <f t="shared" si="15"/>
        <v>0.69249346939468026</v>
      </c>
      <c r="AE10" s="2" t="s">
        <v>133</v>
      </c>
      <c r="AF10" s="2">
        <f t="shared" si="16"/>
        <v>196.61259408621416</v>
      </c>
      <c r="AG10" s="2">
        <f t="shared" si="17"/>
        <v>8.9358755657362621E-2</v>
      </c>
      <c r="AH10" s="2">
        <f t="shared" si="18"/>
        <v>0.8703868434242078</v>
      </c>
      <c r="AI10" s="2">
        <f t="shared" si="19"/>
        <v>87119800</v>
      </c>
      <c r="AJ10" s="2">
        <f t="shared" si="20"/>
        <v>2466960</v>
      </c>
      <c r="AK10" s="2">
        <f t="shared" si="21"/>
        <v>2.4669599999999998</v>
      </c>
      <c r="AL10" s="2" t="s">
        <v>201</v>
      </c>
      <c r="AM10" s="2" t="s">
        <v>202</v>
      </c>
      <c r="AN10" s="2" t="s">
        <v>203</v>
      </c>
      <c r="AO10" s="2" t="s">
        <v>204</v>
      </c>
      <c r="AP10" s="2" t="s">
        <v>205</v>
      </c>
      <c r="AQ10" s="2" t="s">
        <v>156</v>
      </c>
      <c r="AR10" s="2" t="s">
        <v>133</v>
      </c>
      <c r="AS10" s="2">
        <v>1</v>
      </c>
      <c r="AT10" s="2" t="s">
        <v>206</v>
      </c>
      <c r="AU10" s="2" t="s">
        <v>207</v>
      </c>
      <c r="AV10" s="2">
        <v>2</v>
      </c>
      <c r="AW10" s="5">
        <v>94</v>
      </c>
      <c r="AX10" s="5">
        <v>6</v>
      </c>
      <c r="AY10" s="2">
        <v>0</v>
      </c>
      <c r="AZ10" s="5">
        <v>0.2</v>
      </c>
      <c r="BA10" s="5">
        <v>0.4</v>
      </c>
      <c r="BB10" s="5">
        <v>0.1</v>
      </c>
      <c r="BC10" s="5">
        <v>0.1</v>
      </c>
      <c r="BD10" s="2">
        <v>0</v>
      </c>
      <c r="BE10" s="5">
        <v>0.4</v>
      </c>
      <c r="BF10" s="5">
        <v>4.5</v>
      </c>
      <c r="BG10" s="5">
        <v>24.1</v>
      </c>
      <c r="BH10" s="5">
        <v>0.4</v>
      </c>
      <c r="BI10" s="5">
        <v>48</v>
      </c>
      <c r="BJ10" s="5">
        <v>11.7</v>
      </c>
      <c r="BK10" s="5">
        <v>9.4</v>
      </c>
      <c r="BL10" s="2">
        <v>0</v>
      </c>
      <c r="BM10" s="2">
        <v>0</v>
      </c>
      <c r="BN10" s="5">
        <v>0.7</v>
      </c>
      <c r="BO10" s="5">
        <v>3139</v>
      </c>
      <c r="BP10" s="5">
        <v>688</v>
      </c>
      <c r="BQ10" s="5">
        <v>10</v>
      </c>
      <c r="BR10" s="5">
        <v>2</v>
      </c>
      <c r="BS10" s="5">
        <v>0.21</v>
      </c>
      <c r="BT10" s="5">
        <v>0.05</v>
      </c>
      <c r="BU10" s="5">
        <v>6690</v>
      </c>
      <c r="BV10" s="5">
        <v>21</v>
      </c>
      <c r="BW10" s="5">
        <v>0.44</v>
      </c>
      <c r="BX10" s="5">
        <v>24431</v>
      </c>
      <c r="BY10" s="5">
        <v>6088</v>
      </c>
      <c r="BZ10" s="5">
        <v>77</v>
      </c>
      <c r="CA10" s="5">
        <v>19</v>
      </c>
      <c r="CB10" s="5">
        <v>273.75</v>
      </c>
      <c r="CC10" s="5">
        <v>72.709999999999994</v>
      </c>
      <c r="CD10" s="5">
        <v>1</v>
      </c>
      <c r="CE10" s="5">
        <v>1</v>
      </c>
      <c r="CF10" s="5">
        <v>11</v>
      </c>
      <c r="CG10" s="5">
        <v>12</v>
      </c>
      <c r="CH10" s="5">
        <v>27</v>
      </c>
      <c r="CI10" s="5">
        <v>19</v>
      </c>
      <c r="CJ10" s="5">
        <v>19</v>
      </c>
      <c r="CK10" s="5">
        <v>2</v>
      </c>
      <c r="CL10" s="2">
        <v>0</v>
      </c>
      <c r="CM10" s="5">
        <v>31</v>
      </c>
      <c r="CN10" s="5">
        <v>41</v>
      </c>
      <c r="CO10" s="5">
        <v>4</v>
      </c>
      <c r="CP10" s="5">
        <v>16</v>
      </c>
      <c r="CQ10" s="5">
        <v>4</v>
      </c>
      <c r="CR10" s="5">
        <v>11</v>
      </c>
      <c r="CS10" s="2">
        <v>0</v>
      </c>
      <c r="CT10" s="2">
        <v>0</v>
      </c>
      <c r="CU10" s="2" t="s">
        <v>137</v>
      </c>
    </row>
    <row r="11" spans="1:99" s="2" customFormat="1" x14ac:dyDescent="0.25">
      <c r="A11" s="2" t="s">
        <v>208</v>
      </c>
      <c r="C11" s="2" t="s">
        <v>209</v>
      </c>
      <c r="D11" s="2">
        <v>1919</v>
      </c>
      <c r="E11" s="2">
        <f t="shared" si="0"/>
        <v>96</v>
      </c>
      <c r="F11" s="2">
        <v>21</v>
      </c>
      <c r="G11" s="2">
        <v>26</v>
      </c>
      <c r="H11" s="2">
        <v>0</v>
      </c>
      <c r="I11" s="2">
        <v>7470</v>
      </c>
      <c r="J11" s="2">
        <v>3858</v>
      </c>
      <c r="K11" s="2">
        <v>7470</v>
      </c>
      <c r="L11" s="2">
        <f t="shared" si="1"/>
        <v>325392453</v>
      </c>
      <c r="M11" s="2">
        <v>345.72516288000003</v>
      </c>
      <c r="N11" s="2">
        <f t="shared" si="2"/>
        <v>15059788.095052801</v>
      </c>
      <c r="O11" s="2">
        <f t="shared" si="3"/>
        <v>0.54019556700000004</v>
      </c>
      <c r="P11" s="2">
        <f t="shared" si="4"/>
        <v>1399101.3326525569</v>
      </c>
      <c r="Q11" s="2">
        <f t="shared" si="5"/>
        <v>1.399101332652557</v>
      </c>
      <c r="R11" s="2">
        <v>63</v>
      </c>
      <c r="S11" s="2">
        <f t="shared" si="6"/>
        <v>163.16936999999999</v>
      </c>
      <c r="T11" s="2">
        <f t="shared" si="7"/>
        <v>40320</v>
      </c>
      <c r="U11" s="2">
        <f t="shared" si="8"/>
        <v>1756440000</v>
      </c>
      <c r="V11" s="2">
        <v>22562.437771000001</v>
      </c>
      <c r="W11" s="2">
        <f t="shared" si="9"/>
        <v>6.8770310326008</v>
      </c>
      <c r="X11" s="2">
        <f t="shared" si="10"/>
        <v>4.2731903392007746</v>
      </c>
      <c r="Y11" s="2">
        <f t="shared" si="11"/>
        <v>1.6401036311033419</v>
      </c>
      <c r="Z11" s="2">
        <f t="shared" si="12"/>
        <v>21.606708603482453</v>
      </c>
      <c r="AA11" s="2">
        <f t="shared" si="13"/>
        <v>1.4451291078026232</v>
      </c>
      <c r="AB11" s="2">
        <f t="shared" si="14"/>
        <v>3.0866726576403507</v>
      </c>
      <c r="AC11" s="2">
        <v>21</v>
      </c>
      <c r="AD11" s="2">
        <f t="shared" si="15"/>
        <v>1.0288908858801169</v>
      </c>
      <c r="AE11" s="2">
        <v>10.084</v>
      </c>
      <c r="AF11" s="2">
        <f t="shared" si="16"/>
        <v>116.62442983357543</v>
      </c>
      <c r="AG11" s="2">
        <f t="shared" si="17"/>
        <v>0.49342895734005204</v>
      </c>
      <c r="AH11" s="2">
        <f t="shared" si="18"/>
        <v>0.2940050802441998</v>
      </c>
      <c r="AI11" s="2">
        <f t="shared" si="19"/>
        <v>168054094.20000002</v>
      </c>
      <c r="AJ11" s="2">
        <f t="shared" si="20"/>
        <v>4758765.84</v>
      </c>
      <c r="AK11" s="2">
        <f t="shared" si="21"/>
        <v>4.7587658399999997</v>
      </c>
      <c r="AL11" s="2" t="s">
        <v>210</v>
      </c>
      <c r="AM11" s="2" t="s">
        <v>211</v>
      </c>
      <c r="AN11" s="2" t="s">
        <v>212</v>
      </c>
      <c r="AO11" s="2" t="s">
        <v>213</v>
      </c>
      <c r="AP11" s="2" t="s">
        <v>214</v>
      </c>
      <c r="AQ11" s="2" t="s">
        <v>215</v>
      </c>
      <c r="AR11" s="2" t="s">
        <v>216</v>
      </c>
      <c r="AS11" s="2">
        <v>1</v>
      </c>
      <c r="AT11" s="2" t="s">
        <v>217</v>
      </c>
      <c r="AU11" s="2" t="s">
        <v>218</v>
      </c>
      <c r="AV11" s="2">
        <v>2</v>
      </c>
      <c r="AW11" s="5">
        <v>100</v>
      </c>
      <c r="AX11" s="2">
        <v>0</v>
      </c>
      <c r="AY11" s="2">
        <v>0</v>
      </c>
      <c r="AZ11" s="5">
        <v>0.2</v>
      </c>
      <c r="BA11" s="2">
        <v>0</v>
      </c>
      <c r="BB11" s="2">
        <v>0</v>
      </c>
      <c r="BC11" s="5">
        <v>0.1</v>
      </c>
      <c r="BD11" s="2">
        <v>0</v>
      </c>
      <c r="BE11" s="5">
        <v>0.3</v>
      </c>
      <c r="BF11" s="5">
        <v>7.5</v>
      </c>
      <c r="BG11" s="5">
        <v>39</v>
      </c>
      <c r="BH11" s="5">
        <v>0.5</v>
      </c>
      <c r="BI11" s="5">
        <v>44.9</v>
      </c>
      <c r="BJ11" s="5">
        <v>4.4000000000000004</v>
      </c>
      <c r="BK11" s="5">
        <v>1.7</v>
      </c>
      <c r="BL11" s="2">
        <v>0</v>
      </c>
      <c r="BM11" s="2">
        <v>0</v>
      </c>
      <c r="BN11" s="5">
        <v>1.5</v>
      </c>
      <c r="BO11" s="5">
        <v>2139</v>
      </c>
      <c r="BP11" s="5">
        <v>732</v>
      </c>
      <c r="BQ11" s="5">
        <v>4</v>
      </c>
      <c r="BR11" s="5">
        <v>1</v>
      </c>
      <c r="BS11" s="5">
        <v>0.08</v>
      </c>
      <c r="BT11" s="5">
        <v>0.03</v>
      </c>
      <c r="BU11" s="5">
        <v>3919</v>
      </c>
      <c r="BV11" s="5">
        <v>8</v>
      </c>
      <c r="BW11" s="5">
        <v>0.15</v>
      </c>
      <c r="BX11" s="5">
        <v>23772</v>
      </c>
      <c r="BY11" s="5">
        <v>4899</v>
      </c>
      <c r="BZ11" s="5">
        <v>46</v>
      </c>
      <c r="CA11" s="5">
        <v>9</v>
      </c>
      <c r="CB11" s="5">
        <v>2.64</v>
      </c>
      <c r="CC11" s="5">
        <v>0.56999999999999995</v>
      </c>
      <c r="CD11" s="5">
        <v>1</v>
      </c>
      <c r="CE11" s="5">
        <v>1</v>
      </c>
      <c r="CF11" s="5">
        <v>2</v>
      </c>
      <c r="CG11" s="5">
        <v>3</v>
      </c>
      <c r="CH11" s="5">
        <v>27</v>
      </c>
      <c r="CI11" s="5">
        <v>32</v>
      </c>
      <c r="CJ11" s="5">
        <v>37</v>
      </c>
      <c r="CK11" s="5">
        <v>4</v>
      </c>
      <c r="CL11" s="2">
        <v>0</v>
      </c>
      <c r="CM11" s="5">
        <v>30</v>
      </c>
      <c r="CN11" s="5">
        <v>46</v>
      </c>
      <c r="CO11" s="5">
        <v>2</v>
      </c>
      <c r="CP11" s="5">
        <v>7</v>
      </c>
      <c r="CQ11" s="5">
        <v>3</v>
      </c>
      <c r="CR11" s="5">
        <v>7</v>
      </c>
      <c r="CS11" s="2">
        <v>0</v>
      </c>
      <c r="CT11" s="2">
        <v>0</v>
      </c>
      <c r="CU11" s="2" t="s">
        <v>137</v>
      </c>
    </row>
    <row r="12" spans="1:99" s="2" customFormat="1" x14ac:dyDescent="0.25">
      <c r="A12" s="2" t="s">
        <v>219</v>
      </c>
      <c r="C12" s="2" t="s">
        <v>220</v>
      </c>
      <c r="D12" s="2">
        <v>1961</v>
      </c>
      <c r="E12" s="2">
        <f t="shared" si="0"/>
        <v>54</v>
      </c>
      <c r="F12" s="2">
        <v>24</v>
      </c>
      <c r="G12" s="2">
        <v>29</v>
      </c>
      <c r="H12" s="2">
        <v>122</v>
      </c>
      <c r="I12" s="2">
        <v>10450</v>
      </c>
      <c r="J12" s="2">
        <v>7560</v>
      </c>
      <c r="K12" s="2">
        <v>10450</v>
      </c>
      <c r="L12" s="2">
        <f t="shared" si="1"/>
        <v>455200955</v>
      </c>
      <c r="M12" s="2">
        <v>514.67281122999998</v>
      </c>
      <c r="N12" s="2">
        <f t="shared" si="2"/>
        <v>22419147.657178801</v>
      </c>
      <c r="O12" s="2">
        <f t="shared" si="3"/>
        <v>0.80417626754687499</v>
      </c>
      <c r="P12" s="2">
        <f t="shared" si="4"/>
        <v>2082808.8128542379</v>
      </c>
      <c r="Q12" s="2">
        <f t="shared" si="5"/>
        <v>2.0828088128542377</v>
      </c>
      <c r="R12" s="2">
        <v>9</v>
      </c>
      <c r="S12" s="2">
        <f t="shared" si="6"/>
        <v>23.309909999999999</v>
      </c>
      <c r="T12" s="2">
        <f t="shared" si="7"/>
        <v>5760</v>
      </c>
      <c r="U12" s="2">
        <f t="shared" si="8"/>
        <v>250920000</v>
      </c>
      <c r="V12" s="2">
        <v>23485.016019999999</v>
      </c>
      <c r="W12" s="2">
        <f t="shared" si="9"/>
        <v>7.1582328828959989</v>
      </c>
      <c r="X12" s="2">
        <f t="shared" si="10"/>
        <v>4.4479211240918799</v>
      </c>
      <c r="Y12" s="2">
        <f t="shared" si="11"/>
        <v>1.3991878050037243</v>
      </c>
      <c r="Z12" s="2">
        <f t="shared" si="12"/>
        <v>20.304115123406167</v>
      </c>
      <c r="AA12" s="2">
        <f t="shared" si="13"/>
        <v>0.76762995868702344</v>
      </c>
      <c r="AB12" s="2">
        <f t="shared" si="14"/>
        <v>2.5380143904257708</v>
      </c>
      <c r="AC12" s="2">
        <v>24</v>
      </c>
      <c r="AD12" s="2">
        <f t="shared" si="15"/>
        <v>0.84600479680859031</v>
      </c>
      <c r="AE12" s="2" t="s">
        <v>133</v>
      </c>
      <c r="AF12" s="2">
        <f t="shared" si="16"/>
        <v>11.191576229244287</v>
      </c>
      <c r="AG12" s="2">
        <f t="shared" si="17"/>
        <v>0.38003182476235564</v>
      </c>
      <c r="AH12" s="2">
        <f t="shared" si="18"/>
        <v>0.22335490743595804</v>
      </c>
      <c r="AI12" s="2">
        <f t="shared" si="19"/>
        <v>329312844</v>
      </c>
      <c r="AJ12" s="2">
        <f t="shared" si="20"/>
        <v>9325108.8000000007</v>
      </c>
      <c r="AK12" s="2">
        <f t="shared" si="21"/>
        <v>9.3251088000000006</v>
      </c>
      <c r="AL12" s="2" t="s">
        <v>221</v>
      </c>
      <c r="AM12" s="2" t="s">
        <v>133</v>
      </c>
      <c r="AN12" s="2" t="s">
        <v>222</v>
      </c>
      <c r="AO12" s="2" t="s">
        <v>223</v>
      </c>
      <c r="AP12" s="2" t="s">
        <v>133</v>
      </c>
      <c r="AQ12" s="2" t="s">
        <v>133</v>
      </c>
      <c r="AR12" s="2" t="s">
        <v>133</v>
      </c>
      <c r="AS12" s="2">
        <v>0</v>
      </c>
      <c r="AT12" s="2" t="s">
        <v>133</v>
      </c>
      <c r="AU12" s="2" t="s">
        <v>133</v>
      </c>
      <c r="AV12" s="2">
        <v>0</v>
      </c>
      <c r="AW12" s="2">
        <v>0</v>
      </c>
      <c r="AX12" s="2">
        <v>0</v>
      </c>
      <c r="AY12" s="2">
        <v>0</v>
      </c>
      <c r="AZ12" s="2">
        <v>0</v>
      </c>
      <c r="BA12" s="2">
        <v>0</v>
      </c>
      <c r="BB12" s="2">
        <v>0</v>
      </c>
      <c r="BC12" s="2">
        <v>0</v>
      </c>
      <c r="BD12" s="2">
        <v>0</v>
      </c>
      <c r="BE12" s="2">
        <v>0</v>
      </c>
      <c r="BF12" s="2">
        <v>0</v>
      </c>
      <c r="BG12" s="2">
        <v>0</v>
      </c>
      <c r="BH12" s="2">
        <v>0</v>
      </c>
      <c r="BI12" s="2">
        <v>0</v>
      </c>
      <c r="BJ12" s="2">
        <v>0</v>
      </c>
      <c r="BK12" s="2">
        <v>0</v>
      </c>
      <c r="BL12" s="2">
        <v>0</v>
      </c>
      <c r="BM12" s="2">
        <v>0</v>
      </c>
      <c r="BN12" s="2">
        <v>0</v>
      </c>
      <c r="BO12" s="2">
        <v>0</v>
      </c>
      <c r="BP12" s="2">
        <v>0</v>
      </c>
      <c r="BQ12" s="2">
        <v>0</v>
      </c>
      <c r="BR12" s="2">
        <v>0</v>
      </c>
      <c r="BS12" s="2">
        <v>0</v>
      </c>
      <c r="BT12" s="2">
        <v>0</v>
      </c>
      <c r="BU12" s="2">
        <v>0</v>
      </c>
      <c r="BV12" s="2">
        <v>0</v>
      </c>
      <c r="BW12" s="2">
        <v>0</v>
      </c>
      <c r="BX12" s="2">
        <v>0</v>
      </c>
      <c r="BY12" s="2">
        <v>0</v>
      </c>
      <c r="BZ12" s="2">
        <v>0</v>
      </c>
      <c r="CA12" s="2">
        <v>0</v>
      </c>
      <c r="CB12" s="2">
        <v>0</v>
      </c>
      <c r="CC12" s="2">
        <v>0</v>
      </c>
      <c r="CD12" s="2">
        <v>0</v>
      </c>
      <c r="CE12" s="2">
        <v>0</v>
      </c>
      <c r="CF12" s="2">
        <v>0</v>
      </c>
      <c r="CG12" s="2">
        <v>0</v>
      </c>
      <c r="CH12" s="2">
        <v>0</v>
      </c>
      <c r="CI12" s="2">
        <v>0</v>
      </c>
      <c r="CJ12" s="2">
        <v>0</v>
      </c>
      <c r="CK12" s="2">
        <v>0</v>
      </c>
      <c r="CL12" s="2">
        <v>0</v>
      </c>
      <c r="CM12" s="2">
        <v>0</v>
      </c>
      <c r="CN12" s="2">
        <v>0</v>
      </c>
      <c r="CO12" s="2">
        <v>0</v>
      </c>
      <c r="CP12" s="2">
        <v>0</v>
      </c>
      <c r="CQ12" s="2">
        <v>0</v>
      </c>
      <c r="CR12" s="2">
        <v>0</v>
      </c>
      <c r="CS12" s="2">
        <v>0</v>
      </c>
      <c r="CT12" s="2">
        <v>0</v>
      </c>
      <c r="CU12" s="2" t="s">
        <v>137</v>
      </c>
    </row>
    <row r="13" spans="1:99" s="2" customFormat="1" x14ac:dyDescent="0.25">
      <c r="A13" s="2" t="s">
        <v>224</v>
      </c>
      <c r="C13" s="2" t="s">
        <v>225</v>
      </c>
      <c r="D13" s="2">
        <v>1971</v>
      </c>
      <c r="E13" s="2">
        <f t="shared" si="0"/>
        <v>44</v>
      </c>
      <c r="F13" s="2">
        <v>107</v>
      </c>
      <c r="G13" s="2">
        <v>115</v>
      </c>
      <c r="H13" s="2">
        <v>480</v>
      </c>
      <c r="I13" s="2">
        <v>20000</v>
      </c>
      <c r="J13" s="2">
        <v>18000</v>
      </c>
      <c r="K13" s="2">
        <v>20000</v>
      </c>
      <c r="L13" s="2">
        <f t="shared" si="1"/>
        <v>871198000</v>
      </c>
      <c r="M13" s="2">
        <v>378.95333353000001</v>
      </c>
      <c r="N13" s="2">
        <f t="shared" si="2"/>
        <v>16507207.2085668</v>
      </c>
      <c r="O13" s="2">
        <f t="shared" si="3"/>
        <v>0.59211458364062508</v>
      </c>
      <c r="P13" s="2">
        <f t="shared" si="4"/>
        <v>1533571.0873292158</v>
      </c>
      <c r="Q13" s="2">
        <f t="shared" si="5"/>
        <v>1.5335710873292159</v>
      </c>
      <c r="R13" s="2">
        <v>157</v>
      </c>
      <c r="S13" s="2">
        <f t="shared" si="6"/>
        <v>406.62842999999998</v>
      </c>
      <c r="T13" s="2">
        <f t="shared" si="7"/>
        <v>100480</v>
      </c>
      <c r="U13" s="2">
        <f t="shared" si="8"/>
        <v>4377160000</v>
      </c>
      <c r="V13" s="2">
        <v>46585.126124000002</v>
      </c>
      <c r="W13" s="2">
        <f t="shared" si="9"/>
        <v>14.1991464425952</v>
      </c>
      <c r="X13" s="2">
        <f t="shared" si="10"/>
        <v>8.8229433771288566</v>
      </c>
      <c r="Y13" s="2">
        <f t="shared" si="11"/>
        <v>3.2344852379794511</v>
      </c>
      <c r="Z13" s="2">
        <f t="shared" si="12"/>
        <v>52.77682584294886</v>
      </c>
      <c r="AA13" s="2">
        <f t="shared" si="13"/>
        <v>0.6395251394696847</v>
      </c>
      <c r="AB13" s="2">
        <f t="shared" si="14"/>
        <v>1.479724089054641</v>
      </c>
      <c r="AC13" s="2">
        <v>107</v>
      </c>
      <c r="AD13" s="2">
        <f t="shared" si="15"/>
        <v>0.49324136301821364</v>
      </c>
      <c r="AE13" s="2">
        <v>16.022099999999998</v>
      </c>
      <c r="AF13" s="2">
        <f t="shared" si="16"/>
        <v>265.15138173878989</v>
      </c>
      <c r="AG13" s="2">
        <f t="shared" si="17"/>
        <v>1.1512030033046501</v>
      </c>
      <c r="AH13" s="2">
        <f t="shared" si="18"/>
        <v>6.9071564792710052E-2</v>
      </c>
      <c r="AI13" s="2">
        <f t="shared" si="19"/>
        <v>784078200</v>
      </c>
      <c r="AJ13" s="2">
        <f t="shared" si="20"/>
        <v>22202640</v>
      </c>
      <c r="AK13" s="2">
        <f t="shared" si="21"/>
        <v>22.202639999999999</v>
      </c>
      <c r="AL13" s="2" t="s">
        <v>226</v>
      </c>
      <c r="AM13" s="2" t="s">
        <v>227</v>
      </c>
      <c r="AN13" s="2" t="s">
        <v>133</v>
      </c>
      <c r="AO13" s="2" t="s">
        <v>228</v>
      </c>
      <c r="AP13" s="2" t="s">
        <v>229</v>
      </c>
      <c r="AQ13" s="2" t="s">
        <v>167</v>
      </c>
      <c r="AR13" s="2" t="s">
        <v>230</v>
      </c>
      <c r="AS13" s="2">
        <v>2</v>
      </c>
      <c r="AT13" s="2" t="s">
        <v>231</v>
      </c>
      <c r="AU13" s="2" t="s">
        <v>232</v>
      </c>
      <c r="AV13" s="2">
        <v>3</v>
      </c>
      <c r="AW13" s="5">
        <v>99</v>
      </c>
      <c r="AX13" s="5">
        <v>1</v>
      </c>
      <c r="AY13" s="2">
        <v>0</v>
      </c>
      <c r="AZ13" s="5">
        <v>0.3</v>
      </c>
      <c r="BA13" s="5">
        <v>0.1</v>
      </c>
      <c r="BB13" s="5">
        <v>0.1</v>
      </c>
      <c r="BC13" s="5">
        <v>0.2</v>
      </c>
      <c r="BD13" s="2">
        <v>0</v>
      </c>
      <c r="BE13" s="5">
        <v>0.1</v>
      </c>
      <c r="BF13" s="5">
        <v>5.3</v>
      </c>
      <c r="BG13" s="5">
        <v>18.899999999999999</v>
      </c>
      <c r="BH13" s="5">
        <v>0.2</v>
      </c>
      <c r="BI13" s="5">
        <v>44.4</v>
      </c>
      <c r="BJ13" s="5">
        <v>15.3</v>
      </c>
      <c r="BK13" s="5">
        <v>3.2</v>
      </c>
      <c r="BL13" s="5">
        <v>0.1</v>
      </c>
      <c r="BM13" s="2">
        <v>0</v>
      </c>
      <c r="BN13" s="5">
        <v>12</v>
      </c>
      <c r="BO13" s="5">
        <v>799</v>
      </c>
      <c r="BP13" s="5">
        <v>876</v>
      </c>
      <c r="BQ13" s="5">
        <v>1</v>
      </c>
      <c r="BR13" s="5">
        <v>1</v>
      </c>
      <c r="BS13" s="5">
        <v>0.01</v>
      </c>
      <c r="BT13" s="5">
        <v>0.01</v>
      </c>
      <c r="BU13" s="5">
        <v>2379</v>
      </c>
      <c r="BV13" s="5">
        <v>4</v>
      </c>
      <c r="BW13" s="5">
        <v>0.03</v>
      </c>
      <c r="BX13" s="5">
        <v>21178</v>
      </c>
      <c r="BY13" s="5">
        <v>1393</v>
      </c>
      <c r="BZ13" s="5">
        <v>34</v>
      </c>
      <c r="CA13" s="5">
        <v>2</v>
      </c>
      <c r="CB13" s="5">
        <v>1.51</v>
      </c>
      <c r="CC13" s="5">
        <v>0.1</v>
      </c>
      <c r="CD13" s="5">
        <v>7</v>
      </c>
      <c r="CE13" s="5">
        <v>5</v>
      </c>
      <c r="CF13" s="5">
        <v>4</v>
      </c>
      <c r="CG13" s="5">
        <v>7</v>
      </c>
      <c r="CH13" s="5">
        <v>23</v>
      </c>
      <c r="CI13" s="5">
        <v>11</v>
      </c>
      <c r="CJ13" s="5">
        <v>15</v>
      </c>
      <c r="CK13" s="5">
        <v>26</v>
      </c>
      <c r="CL13" s="2">
        <v>0</v>
      </c>
      <c r="CM13" s="5">
        <v>24</v>
      </c>
      <c r="CN13" s="5">
        <v>48</v>
      </c>
      <c r="CO13" s="5">
        <v>4</v>
      </c>
      <c r="CP13" s="5">
        <v>22</v>
      </c>
      <c r="CQ13" s="5">
        <v>1</v>
      </c>
      <c r="CR13" s="5">
        <v>4</v>
      </c>
      <c r="CS13" s="2">
        <v>0</v>
      </c>
      <c r="CT13" s="2">
        <v>0</v>
      </c>
      <c r="CU13" s="2" t="s">
        <v>137</v>
      </c>
    </row>
    <row r="14" spans="1:99" s="2" customFormat="1" x14ac:dyDescent="0.25">
      <c r="A14" s="2" t="s">
        <v>233</v>
      </c>
      <c r="C14" s="2" t="s">
        <v>234</v>
      </c>
      <c r="D14" s="2">
        <v>1895</v>
      </c>
      <c r="E14" s="2">
        <f t="shared" si="0"/>
        <v>120</v>
      </c>
      <c r="F14" s="2">
        <v>23</v>
      </c>
      <c r="G14" s="2">
        <v>28</v>
      </c>
      <c r="H14" s="2">
        <v>300</v>
      </c>
      <c r="I14" s="2">
        <v>30000</v>
      </c>
      <c r="J14" s="2">
        <v>19190</v>
      </c>
      <c r="K14" s="2">
        <v>30000</v>
      </c>
      <c r="L14" s="2">
        <f t="shared" si="1"/>
        <v>1306797000</v>
      </c>
      <c r="M14" s="2">
        <v>1496.0244838000001</v>
      </c>
      <c r="N14" s="2">
        <f t="shared" si="2"/>
        <v>65166826.514328003</v>
      </c>
      <c r="O14" s="2">
        <f t="shared" si="3"/>
        <v>2.3375382559375004</v>
      </c>
      <c r="P14" s="2">
        <f t="shared" si="4"/>
        <v>6054201.6425108686</v>
      </c>
      <c r="Q14" s="2">
        <f t="shared" si="5"/>
        <v>6.0542016425108685</v>
      </c>
      <c r="R14" s="2">
        <v>157</v>
      </c>
      <c r="S14" s="2">
        <f t="shared" si="6"/>
        <v>406.62842999999998</v>
      </c>
      <c r="T14" s="2">
        <f t="shared" si="7"/>
        <v>100480</v>
      </c>
      <c r="U14" s="2">
        <f t="shared" si="8"/>
        <v>4377160000</v>
      </c>
      <c r="V14" s="2">
        <v>67135.950798000005</v>
      </c>
      <c r="W14" s="2">
        <f t="shared" si="9"/>
        <v>20.463037803230399</v>
      </c>
      <c r="X14" s="2">
        <f t="shared" si="10"/>
        <v>12.715146265436413</v>
      </c>
      <c r="Y14" s="2">
        <f t="shared" si="11"/>
        <v>2.3460461817954847</v>
      </c>
      <c r="Z14" s="2">
        <f t="shared" si="12"/>
        <v>20.053101706781426</v>
      </c>
      <c r="AA14" s="2">
        <f t="shared" si="13"/>
        <v>0.86449606285276537</v>
      </c>
      <c r="AB14" s="2">
        <f t="shared" si="14"/>
        <v>2.615621961754099</v>
      </c>
      <c r="AC14" s="2">
        <v>23</v>
      </c>
      <c r="AD14" s="2">
        <f t="shared" si="15"/>
        <v>0.87187398725136633</v>
      </c>
      <c r="AE14" s="2">
        <v>31.942399999999999</v>
      </c>
      <c r="AF14" s="2">
        <f t="shared" si="16"/>
        <v>67.16467617212669</v>
      </c>
      <c r="AG14" s="2">
        <f t="shared" si="17"/>
        <v>0.22014748015946747</v>
      </c>
      <c r="AH14" s="2">
        <f t="shared" si="18"/>
        <v>0.2557701126291792</v>
      </c>
      <c r="AI14" s="2">
        <f t="shared" si="19"/>
        <v>835914481</v>
      </c>
      <c r="AJ14" s="2">
        <f t="shared" si="20"/>
        <v>23670481.199999999</v>
      </c>
      <c r="AK14" s="2">
        <f t="shared" si="21"/>
        <v>23.670481199999998</v>
      </c>
      <c r="AL14" s="2" t="s">
        <v>235</v>
      </c>
      <c r="AM14" s="2" t="s">
        <v>236</v>
      </c>
      <c r="AN14" s="2" t="s">
        <v>237</v>
      </c>
      <c r="AO14" s="2" t="s">
        <v>238</v>
      </c>
      <c r="AP14" s="2" t="s">
        <v>239</v>
      </c>
      <c r="AQ14" s="2" t="s">
        <v>240</v>
      </c>
      <c r="AR14" s="2" t="s">
        <v>241</v>
      </c>
      <c r="AS14" s="2">
        <v>1</v>
      </c>
      <c r="AT14" s="2" t="s">
        <v>242</v>
      </c>
      <c r="AU14" s="2" t="s">
        <v>243</v>
      </c>
      <c r="AV14" s="2">
        <v>3</v>
      </c>
      <c r="AW14" s="5">
        <v>78</v>
      </c>
      <c r="AX14" s="5">
        <v>21</v>
      </c>
      <c r="AY14" s="5">
        <v>1</v>
      </c>
      <c r="AZ14" s="5">
        <v>0.3</v>
      </c>
      <c r="BA14" s="5">
        <v>0.6</v>
      </c>
      <c r="BB14" s="5">
        <v>0.2</v>
      </c>
      <c r="BC14" s="5">
        <v>0.1</v>
      </c>
      <c r="BD14" s="2">
        <v>0</v>
      </c>
      <c r="BE14" s="5">
        <v>0.6</v>
      </c>
      <c r="BF14" s="5">
        <v>3.2</v>
      </c>
      <c r="BG14" s="5">
        <v>31</v>
      </c>
      <c r="BH14" s="5">
        <v>1.2</v>
      </c>
      <c r="BI14" s="5">
        <v>47.5</v>
      </c>
      <c r="BJ14" s="5">
        <v>6.5</v>
      </c>
      <c r="BK14" s="5">
        <v>8.1</v>
      </c>
      <c r="BL14" s="5">
        <v>0.2</v>
      </c>
      <c r="BM14" s="2">
        <v>0</v>
      </c>
      <c r="BN14" s="5">
        <v>0.5</v>
      </c>
      <c r="BO14" s="5">
        <v>625</v>
      </c>
      <c r="BP14" s="5">
        <v>692</v>
      </c>
      <c r="BQ14" s="5">
        <v>1</v>
      </c>
      <c r="BR14" s="5">
        <v>1</v>
      </c>
      <c r="BS14" s="5">
        <v>0.02</v>
      </c>
      <c r="BT14" s="5">
        <v>0.03</v>
      </c>
      <c r="BU14" s="5">
        <v>3591</v>
      </c>
      <c r="BV14" s="5">
        <v>6</v>
      </c>
      <c r="BW14" s="5">
        <v>0.14000000000000001</v>
      </c>
      <c r="BX14" s="5">
        <v>26701</v>
      </c>
      <c r="BY14" s="5">
        <v>5258</v>
      </c>
      <c r="BZ14" s="5">
        <v>48</v>
      </c>
      <c r="CA14" s="5">
        <v>9</v>
      </c>
      <c r="CB14" s="5">
        <v>0.94</v>
      </c>
      <c r="CC14" s="5">
        <v>0.2</v>
      </c>
      <c r="CD14" s="5">
        <v>4</v>
      </c>
      <c r="CE14" s="5">
        <v>2</v>
      </c>
      <c r="CF14" s="5">
        <v>13</v>
      </c>
      <c r="CG14" s="5">
        <v>10</v>
      </c>
      <c r="CH14" s="5">
        <v>24</v>
      </c>
      <c r="CI14" s="5">
        <v>21</v>
      </c>
      <c r="CJ14" s="5">
        <v>22</v>
      </c>
      <c r="CK14" s="5">
        <v>1</v>
      </c>
      <c r="CL14" s="2">
        <v>0</v>
      </c>
      <c r="CM14" s="5">
        <v>30</v>
      </c>
      <c r="CN14" s="5">
        <v>44</v>
      </c>
      <c r="CO14" s="5">
        <v>2</v>
      </c>
      <c r="CP14" s="5">
        <v>7</v>
      </c>
      <c r="CQ14" s="5">
        <v>6</v>
      </c>
      <c r="CR14" s="5">
        <v>14</v>
      </c>
      <c r="CS14" s="2">
        <v>0</v>
      </c>
      <c r="CT14" s="2">
        <v>0</v>
      </c>
      <c r="CU14" s="2" t="s">
        <v>137</v>
      </c>
    </row>
    <row r="15" spans="1:99" s="2" customFormat="1" x14ac:dyDescent="0.25">
      <c r="A15" s="2" t="s">
        <v>244</v>
      </c>
      <c r="C15" s="2" t="s">
        <v>245</v>
      </c>
      <c r="D15" s="2">
        <v>1924</v>
      </c>
      <c r="E15" s="2">
        <f t="shared" si="0"/>
        <v>91</v>
      </c>
      <c r="F15" s="2">
        <v>19</v>
      </c>
      <c r="G15" s="2">
        <v>28</v>
      </c>
      <c r="H15" s="2">
        <v>147</v>
      </c>
      <c r="I15" s="2">
        <v>6216</v>
      </c>
      <c r="J15" s="2">
        <v>6000</v>
      </c>
      <c r="K15" s="2">
        <v>6216</v>
      </c>
      <c r="L15" s="2">
        <f t="shared" si="1"/>
        <v>270768338.40000004</v>
      </c>
      <c r="M15" s="2">
        <v>445.99291911</v>
      </c>
      <c r="N15" s="2">
        <f t="shared" si="2"/>
        <v>19427451.556431599</v>
      </c>
      <c r="O15" s="2">
        <f t="shared" si="3"/>
        <v>0.69686393610937503</v>
      </c>
      <c r="P15" s="2">
        <f t="shared" si="4"/>
        <v>1804870.9046294948</v>
      </c>
      <c r="Q15" s="2">
        <f t="shared" si="5"/>
        <v>1.8048709046294946</v>
      </c>
      <c r="R15" s="2">
        <v>14</v>
      </c>
      <c r="S15" s="2">
        <f t="shared" si="6"/>
        <v>36.259859999999996</v>
      </c>
      <c r="T15" s="2">
        <f t="shared" si="7"/>
        <v>8960</v>
      </c>
      <c r="U15" s="2">
        <f t="shared" si="8"/>
        <v>390320000</v>
      </c>
      <c r="V15" s="2">
        <v>60636.922380999997</v>
      </c>
      <c r="W15" s="2">
        <f t="shared" si="9"/>
        <v>18.482133941728797</v>
      </c>
      <c r="X15" s="2">
        <f t="shared" si="10"/>
        <v>11.484269277427114</v>
      </c>
      <c r="Y15" s="2">
        <f t="shared" si="11"/>
        <v>3.8808238663469328</v>
      </c>
      <c r="Z15" s="2">
        <f t="shared" si="12"/>
        <v>13.937409011855712</v>
      </c>
      <c r="AA15" s="2">
        <f t="shared" si="13"/>
        <v>2.4972886929295974</v>
      </c>
      <c r="AB15" s="2">
        <f t="shared" si="14"/>
        <v>2.2006435281877437</v>
      </c>
      <c r="AC15" s="2">
        <v>19</v>
      </c>
      <c r="AD15" s="2">
        <f t="shared" si="15"/>
        <v>0.733547842729248</v>
      </c>
      <c r="AE15" s="2" t="s">
        <v>133</v>
      </c>
      <c r="AF15" s="2">
        <f t="shared" si="16"/>
        <v>20.090005056313686</v>
      </c>
      <c r="AG15" s="2">
        <f t="shared" si="17"/>
        <v>0.28023319370057403</v>
      </c>
      <c r="AH15" s="2">
        <f t="shared" si="18"/>
        <v>0.2438724725477909</v>
      </c>
      <c r="AI15" s="2">
        <f t="shared" si="19"/>
        <v>261359400</v>
      </c>
      <c r="AJ15" s="2">
        <f t="shared" si="20"/>
        <v>7400880</v>
      </c>
      <c r="AK15" s="2">
        <f t="shared" si="21"/>
        <v>7.4008799999999999</v>
      </c>
      <c r="AL15" s="2" t="s">
        <v>246</v>
      </c>
      <c r="AM15" s="2" t="s">
        <v>133</v>
      </c>
      <c r="AN15" s="2" t="s">
        <v>247</v>
      </c>
      <c r="AO15" s="2" t="s">
        <v>248</v>
      </c>
      <c r="AP15" s="2" t="s">
        <v>133</v>
      </c>
      <c r="AQ15" s="2" t="s">
        <v>133</v>
      </c>
      <c r="AR15" s="2" t="s">
        <v>133</v>
      </c>
      <c r="AS15" s="2">
        <v>0</v>
      </c>
      <c r="AT15" s="2" t="s">
        <v>133</v>
      </c>
      <c r="AU15" s="2" t="s">
        <v>133</v>
      </c>
      <c r="AV15" s="2">
        <v>0</v>
      </c>
      <c r="AW15" s="2">
        <v>0</v>
      </c>
      <c r="AX15" s="2">
        <v>0</v>
      </c>
      <c r="AY15" s="2">
        <v>0</v>
      </c>
      <c r="AZ15" s="2">
        <v>0</v>
      </c>
      <c r="BA15" s="2">
        <v>0</v>
      </c>
      <c r="BB15" s="2">
        <v>0</v>
      </c>
      <c r="BC15" s="2">
        <v>0</v>
      </c>
      <c r="BD15" s="2">
        <v>0</v>
      </c>
      <c r="BE15" s="2">
        <v>0</v>
      </c>
      <c r="BF15" s="2">
        <v>0</v>
      </c>
      <c r="BG15" s="2">
        <v>0</v>
      </c>
      <c r="BH15" s="2">
        <v>0</v>
      </c>
      <c r="BI15" s="2">
        <v>0</v>
      </c>
      <c r="BJ15" s="2">
        <v>0</v>
      </c>
      <c r="BK15" s="2">
        <v>0</v>
      </c>
      <c r="BL15" s="2">
        <v>0</v>
      </c>
      <c r="BM15" s="2">
        <v>0</v>
      </c>
      <c r="BN15" s="2">
        <v>0</v>
      </c>
      <c r="BO15" s="2">
        <v>0</v>
      </c>
      <c r="BP15" s="2">
        <v>0</v>
      </c>
      <c r="BQ15" s="2">
        <v>0</v>
      </c>
      <c r="BR15" s="2">
        <v>0</v>
      </c>
      <c r="BS15" s="2">
        <v>0</v>
      </c>
      <c r="BT15" s="2">
        <v>0</v>
      </c>
      <c r="BU15" s="2">
        <v>0</v>
      </c>
      <c r="BV15" s="2">
        <v>0</v>
      </c>
      <c r="BW15" s="2">
        <v>0</v>
      </c>
      <c r="BX15" s="2">
        <v>0</v>
      </c>
      <c r="BY15" s="2">
        <v>0</v>
      </c>
      <c r="BZ15" s="2">
        <v>0</v>
      </c>
      <c r="CA15" s="2">
        <v>0</v>
      </c>
      <c r="CB15" s="2">
        <v>0</v>
      </c>
      <c r="CC15" s="2">
        <v>0</v>
      </c>
      <c r="CD15" s="2">
        <v>0</v>
      </c>
      <c r="CE15" s="2">
        <v>0</v>
      </c>
      <c r="CF15" s="2">
        <v>0</v>
      </c>
      <c r="CG15" s="2">
        <v>0</v>
      </c>
      <c r="CH15" s="2">
        <v>0</v>
      </c>
      <c r="CI15" s="2">
        <v>0</v>
      </c>
      <c r="CJ15" s="2">
        <v>0</v>
      </c>
      <c r="CK15" s="2">
        <v>0</v>
      </c>
      <c r="CL15" s="2">
        <v>0</v>
      </c>
      <c r="CM15" s="2">
        <v>0</v>
      </c>
      <c r="CN15" s="2">
        <v>0</v>
      </c>
      <c r="CO15" s="2">
        <v>0</v>
      </c>
      <c r="CP15" s="2">
        <v>0</v>
      </c>
      <c r="CQ15" s="2">
        <v>0</v>
      </c>
      <c r="CR15" s="2">
        <v>0</v>
      </c>
      <c r="CS15" s="2">
        <v>0</v>
      </c>
      <c r="CT15" s="2">
        <v>0</v>
      </c>
      <c r="CU15" s="2" t="s">
        <v>137</v>
      </c>
    </row>
    <row r="16" spans="1:99" s="2" customFormat="1" x14ac:dyDescent="0.25">
      <c r="A16" s="2" t="s">
        <v>249</v>
      </c>
      <c r="C16" s="2" t="s">
        <v>250</v>
      </c>
      <c r="D16" s="2">
        <v>1897</v>
      </c>
      <c r="E16" s="2">
        <f t="shared" si="0"/>
        <v>118</v>
      </c>
      <c r="F16" s="2">
        <v>38</v>
      </c>
      <c r="G16" s="2">
        <v>43</v>
      </c>
      <c r="H16" s="2">
        <v>670</v>
      </c>
      <c r="I16" s="2">
        <v>71790</v>
      </c>
      <c r="J16" s="2">
        <v>52660</v>
      </c>
      <c r="K16" s="2">
        <v>71790</v>
      </c>
      <c r="L16" s="2">
        <f t="shared" si="1"/>
        <v>3127165221</v>
      </c>
      <c r="M16" s="2">
        <v>2663.6706666</v>
      </c>
      <c r="N16" s="2">
        <f t="shared" si="2"/>
        <v>116029494.237096</v>
      </c>
      <c r="O16" s="2">
        <f t="shared" si="3"/>
        <v>4.1619854165625005</v>
      </c>
      <c r="P16" s="2">
        <f t="shared" si="4"/>
        <v>10779502.273836877</v>
      </c>
      <c r="Q16" s="2">
        <f t="shared" si="5"/>
        <v>10.779502273836876</v>
      </c>
      <c r="R16" s="2">
        <v>364</v>
      </c>
      <c r="S16" s="2">
        <f t="shared" si="6"/>
        <v>942.75635999999997</v>
      </c>
      <c r="T16" s="2">
        <f t="shared" si="7"/>
        <v>232960</v>
      </c>
      <c r="U16" s="2">
        <f t="shared" si="8"/>
        <v>10148320000</v>
      </c>
      <c r="V16" s="2">
        <v>114962.95296</v>
      </c>
      <c r="W16" s="2">
        <f t="shared" si="9"/>
        <v>35.040708062207997</v>
      </c>
      <c r="X16" s="2">
        <f t="shared" si="10"/>
        <v>21.773293512906239</v>
      </c>
      <c r="Y16" s="2">
        <f t="shared" si="11"/>
        <v>3.0107064308580398</v>
      </c>
      <c r="Z16" s="2">
        <f t="shared" si="12"/>
        <v>26.951468172479618</v>
      </c>
      <c r="AA16" s="2">
        <f t="shared" si="13"/>
        <v>0.53946081780976896</v>
      </c>
      <c r="AB16" s="2">
        <f t="shared" si="14"/>
        <v>2.1277474873010225</v>
      </c>
      <c r="AC16" s="2">
        <v>38</v>
      </c>
      <c r="AD16" s="2">
        <f t="shared" si="15"/>
        <v>0.7092491624336742</v>
      </c>
      <c r="AE16" s="2">
        <v>9.7766000000000002</v>
      </c>
      <c r="AF16" s="2">
        <f t="shared" si="16"/>
        <v>87.458259356573564</v>
      </c>
      <c r="AG16" s="2">
        <f t="shared" si="17"/>
        <v>0.22173981307610666</v>
      </c>
      <c r="AH16" s="2">
        <f t="shared" si="18"/>
        <v>0.16595324220910967</v>
      </c>
      <c r="AI16" s="2">
        <f t="shared" si="19"/>
        <v>2293864334</v>
      </c>
      <c r="AJ16" s="2">
        <f t="shared" si="20"/>
        <v>64955056.800000004</v>
      </c>
      <c r="AK16" s="2">
        <f t="shared" si="21"/>
        <v>64.955056800000008</v>
      </c>
      <c r="AL16" s="2" t="s">
        <v>251</v>
      </c>
      <c r="AM16" s="2" t="s">
        <v>252</v>
      </c>
      <c r="AN16" s="2" t="s">
        <v>253</v>
      </c>
      <c r="AO16" s="2" t="s">
        <v>254</v>
      </c>
      <c r="AP16" s="2" t="s">
        <v>255</v>
      </c>
      <c r="AQ16" s="2" t="s">
        <v>215</v>
      </c>
      <c r="AR16" s="2" t="s">
        <v>256</v>
      </c>
      <c r="AS16" s="2">
        <v>2</v>
      </c>
      <c r="AT16" s="2" t="s">
        <v>257</v>
      </c>
      <c r="AU16" s="2" t="s">
        <v>258</v>
      </c>
      <c r="AV16" s="2">
        <v>2</v>
      </c>
      <c r="AW16" s="5">
        <v>100</v>
      </c>
      <c r="AX16" s="2">
        <v>0</v>
      </c>
      <c r="AY16" s="2">
        <v>0</v>
      </c>
      <c r="AZ16" s="5">
        <v>0.5</v>
      </c>
      <c r="BA16" s="5">
        <v>0.1</v>
      </c>
      <c r="BB16" s="2">
        <v>0</v>
      </c>
      <c r="BC16" s="2">
        <v>0</v>
      </c>
      <c r="BD16" s="2">
        <v>0</v>
      </c>
      <c r="BE16" s="5">
        <v>0.3</v>
      </c>
      <c r="BF16" s="5">
        <v>6.2</v>
      </c>
      <c r="BG16" s="5">
        <v>35.4</v>
      </c>
      <c r="BH16" s="5">
        <v>0.5</v>
      </c>
      <c r="BI16" s="5">
        <v>49.4</v>
      </c>
      <c r="BJ16" s="5">
        <v>4.5</v>
      </c>
      <c r="BK16" s="5">
        <v>1.4</v>
      </c>
      <c r="BL16" s="2">
        <v>0</v>
      </c>
      <c r="BM16" s="2">
        <v>0</v>
      </c>
      <c r="BN16" s="5">
        <v>1.6</v>
      </c>
      <c r="BO16" s="5">
        <v>1474</v>
      </c>
      <c r="BP16" s="5">
        <v>587</v>
      </c>
      <c r="BQ16" s="5">
        <v>1</v>
      </c>
      <c r="BR16" s="5">
        <v>1</v>
      </c>
      <c r="BS16" s="5">
        <v>0.03</v>
      </c>
      <c r="BT16" s="5">
        <v>0.01</v>
      </c>
      <c r="BU16" s="5">
        <v>2800</v>
      </c>
      <c r="BV16" s="5">
        <v>3</v>
      </c>
      <c r="BW16" s="5">
        <v>0.06</v>
      </c>
      <c r="BX16" s="5">
        <v>5199</v>
      </c>
      <c r="BY16" s="5">
        <v>384</v>
      </c>
      <c r="BZ16" s="5">
        <v>5</v>
      </c>
      <c r="CA16" s="2">
        <v>0</v>
      </c>
      <c r="CB16" s="5">
        <v>0.63</v>
      </c>
      <c r="CC16" s="5">
        <v>0.05</v>
      </c>
      <c r="CD16" s="5">
        <v>1</v>
      </c>
      <c r="CE16" s="5">
        <v>1</v>
      </c>
      <c r="CF16" s="5">
        <v>2</v>
      </c>
      <c r="CG16" s="5">
        <v>3</v>
      </c>
      <c r="CH16" s="5">
        <v>26</v>
      </c>
      <c r="CI16" s="5">
        <v>22</v>
      </c>
      <c r="CJ16" s="5">
        <v>15</v>
      </c>
      <c r="CK16" s="5">
        <v>8</v>
      </c>
      <c r="CL16" s="2">
        <v>0</v>
      </c>
      <c r="CM16" s="5">
        <v>37</v>
      </c>
      <c r="CN16" s="5">
        <v>65</v>
      </c>
      <c r="CO16" s="5">
        <v>2</v>
      </c>
      <c r="CP16" s="5">
        <v>7</v>
      </c>
      <c r="CQ16" s="5">
        <v>3</v>
      </c>
      <c r="CR16" s="5">
        <v>9</v>
      </c>
      <c r="CS16" s="2">
        <v>0</v>
      </c>
      <c r="CT16" s="2">
        <v>0</v>
      </c>
      <c r="CU16" s="2" t="s">
        <v>137</v>
      </c>
    </row>
    <row r="17" spans="1:99" s="2" customFormat="1" x14ac:dyDescent="0.25">
      <c r="A17" s="2" t="s">
        <v>259</v>
      </c>
      <c r="C17" s="2" t="s">
        <v>260</v>
      </c>
      <c r="D17" s="2">
        <v>1967</v>
      </c>
      <c r="E17" s="2">
        <f t="shared" si="0"/>
        <v>48</v>
      </c>
      <c r="F17" s="2">
        <v>8</v>
      </c>
      <c r="G17" s="2">
        <v>12</v>
      </c>
      <c r="H17" s="2">
        <v>0</v>
      </c>
      <c r="I17" s="2">
        <v>15850</v>
      </c>
      <c r="J17" s="2">
        <v>11850</v>
      </c>
      <c r="K17" s="2">
        <v>15850</v>
      </c>
      <c r="L17" s="2">
        <f t="shared" si="1"/>
        <v>690424415</v>
      </c>
      <c r="M17" s="2">
        <v>1119.1923628</v>
      </c>
      <c r="N17" s="2">
        <f t="shared" si="2"/>
        <v>48752019.323568001</v>
      </c>
      <c r="O17" s="2">
        <f t="shared" si="3"/>
        <v>1.7487380668750001</v>
      </c>
      <c r="P17" s="2">
        <f t="shared" si="4"/>
        <v>4529214.8053208077</v>
      </c>
      <c r="Q17" s="2">
        <f t="shared" si="5"/>
        <v>4.5292148053208079</v>
      </c>
      <c r="R17" s="2">
        <v>29.6</v>
      </c>
      <c r="S17" s="2">
        <f t="shared" si="6"/>
        <v>76.663703999999996</v>
      </c>
      <c r="T17" s="2">
        <f t="shared" si="7"/>
        <v>18944</v>
      </c>
      <c r="U17" s="2">
        <f t="shared" si="8"/>
        <v>825248000</v>
      </c>
      <c r="V17" s="2">
        <v>41291.588875000001</v>
      </c>
      <c r="W17" s="2">
        <f t="shared" si="9"/>
        <v>12.5856762891</v>
      </c>
      <c r="X17" s="2">
        <f t="shared" si="10"/>
        <v>7.8203791833917506</v>
      </c>
      <c r="Y17" s="2">
        <f t="shared" si="11"/>
        <v>1.6682456045312408</v>
      </c>
      <c r="Z17" s="2">
        <f t="shared" si="12"/>
        <v>14.161965485319513</v>
      </c>
      <c r="AA17" s="2">
        <f t="shared" si="13"/>
        <v>0.86104548696843308</v>
      </c>
      <c r="AB17" s="2">
        <f t="shared" si="14"/>
        <v>5.3107370569948174</v>
      </c>
      <c r="AC17" s="2">
        <v>8</v>
      </c>
      <c r="AD17" s="2">
        <f t="shared" si="15"/>
        <v>1.7702456856649391</v>
      </c>
      <c r="AE17" s="2" t="s">
        <v>133</v>
      </c>
      <c r="AF17" s="2">
        <f t="shared" si="16"/>
        <v>16.926491485883467</v>
      </c>
      <c r="AG17" s="2">
        <f t="shared" si="17"/>
        <v>0.17975156306916681</v>
      </c>
      <c r="AH17" s="2">
        <f t="shared" si="18"/>
        <v>0.30986495108011158</v>
      </c>
      <c r="AI17" s="2">
        <f t="shared" si="19"/>
        <v>516184815</v>
      </c>
      <c r="AJ17" s="2">
        <f t="shared" si="20"/>
        <v>14616738</v>
      </c>
      <c r="AK17" s="2">
        <f t="shared" si="21"/>
        <v>14.616738</v>
      </c>
      <c r="AL17" s="2" t="s">
        <v>261</v>
      </c>
      <c r="AM17" s="2" t="s">
        <v>262</v>
      </c>
      <c r="AN17" s="2" t="s">
        <v>263</v>
      </c>
      <c r="AO17" s="2" t="s">
        <v>264</v>
      </c>
      <c r="AP17" s="2" t="s">
        <v>133</v>
      </c>
      <c r="AQ17" s="2" t="s">
        <v>133</v>
      </c>
      <c r="AR17" s="2" t="s">
        <v>133</v>
      </c>
      <c r="AS17" s="2">
        <v>0</v>
      </c>
      <c r="AT17" s="2" t="s">
        <v>133</v>
      </c>
      <c r="AU17" s="2" t="s">
        <v>133</v>
      </c>
      <c r="AV17" s="2">
        <v>0</v>
      </c>
      <c r="AW17" s="2">
        <v>0</v>
      </c>
      <c r="AX17" s="2">
        <v>0</v>
      </c>
      <c r="AY17" s="2">
        <v>0</v>
      </c>
      <c r="AZ17" s="2">
        <v>0</v>
      </c>
      <c r="BA17" s="2">
        <v>0</v>
      </c>
      <c r="BB17" s="2">
        <v>0</v>
      </c>
      <c r="BC17" s="2">
        <v>0</v>
      </c>
      <c r="BD17" s="2">
        <v>0</v>
      </c>
      <c r="BE17" s="2">
        <v>0</v>
      </c>
      <c r="BF17" s="2">
        <v>0</v>
      </c>
      <c r="BG17" s="2">
        <v>0</v>
      </c>
      <c r="BH17" s="2">
        <v>0</v>
      </c>
      <c r="BI17" s="2">
        <v>0</v>
      </c>
      <c r="BJ17" s="2">
        <v>0</v>
      </c>
      <c r="BK17" s="2">
        <v>0</v>
      </c>
      <c r="BL17" s="2">
        <v>0</v>
      </c>
      <c r="BM17" s="2">
        <v>0</v>
      </c>
      <c r="BN17" s="2">
        <v>0</v>
      </c>
      <c r="BO17" s="2">
        <v>0</v>
      </c>
      <c r="BP17" s="2">
        <v>0</v>
      </c>
      <c r="BQ17" s="2">
        <v>0</v>
      </c>
      <c r="BR17" s="2">
        <v>0</v>
      </c>
      <c r="BS17" s="2">
        <v>0</v>
      </c>
      <c r="BT17" s="2">
        <v>0</v>
      </c>
      <c r="BU17" s="2">
        <v>0</v>
      </c>
      <c r="BV17" s="2">
        <v>0</v>
      </c>
      <c r="BW17" s="2">
        <v>0</v>
      </c>
      <c r="BX17" s="2">
        <v>0</v>
      </c>
      <c r="BY17" s="2">
        <v>0</v>
      </c>
      <c r="BZ17" s="2">
        <v>0</v>
      </c>
      <c r="CA17" s="2">
        <v>0</v>
      </c>
      <c r="CB17" s="2">
        <v>0</v>
      </c>
      <c r="CC17" s="2">
        <v>0</v>
      </c>
      <c r="CD17" s="2">
        <v>0</v>
      </c>
      <c r="CE17" s="2">
        <v>0</v>
      </c>
      <c r="CF17" s="2">
        <v>0</v>
      </c>
      <c r="CG17" s="2">
        <v>0</v>
      </c>
      <c r="CH17" s="2">
        <v>0</v>
      </c>
      <c r="CI17" s="2">
        <v>0</v>
      </c>
      <c r="CJ17" s="2">
        <v>0</v>
      </c>
      <c r="CK17" s="2">
        <v>0</v>
      </c>
      <c r="CL17" s="2">
        <v>0</v>
      </c>
      <c r="CM17" s="2">
        <v>0</v>
      </c>
      <c r="CN17" s="2">
        <v>0</v>
      </c>
      <c r="CO17" s="2">
        <v>0</v>
      </c>
      <c r="CP17" s="2">
        <v>0</v>
      </c>
      <c r="CQ17" s="2">
        <v>0</v>
      </c>
      <c r="CR17" s="2">
        <v>0</v>
      </c>
      <c r="CS17" s="2">
        <v>0</v>
      </c>
      <c r="CT17" s="2">
        <v>0</v>
      </c>
      <c r="CU17" s="2" t="s">
        <v>137</v>
      </c>
    </row>
    <row r="18" spans="1:99" s="2" customFormat="1" x14ac:dyDescent="0.25">
      <c r="A18" s="2" t="s">
        <v>265</v>
      </c>
      <c r="C18" s="2" t="s">
        <v>266</v>
      </c>
      <c r="D18" s="2">
        <v>1938</v>
      </c>
      <c r="E18" s="2">
        <f t="shared" si="0"/>
        <v>77</v>
      </c>
      <c r="F18" s="2">
        <v>72</v>
      </c>
      <c r="G18" s="2">
        <v>90</v>
      </c>
      <c r="H18" s="2">
        <v>1560</v>
      </c>
      <c r="I18" s="2">
        <v>136855</v>
      </c>
      <c r="J18" s="2">
        <v>71826</v>
      </c>
      <c r="K18" s="2">
        <v>136855</v>
      </c>
      <c r="L18" s="2">
        <f t="shared" si="1"/>
        <v>5961390114.5</v>
      </c>
      <c r="M18" s="2">
        <v>2225.6300034000001</v>
      </c>
      <c r="N18" s="2">
        <f t="shared" si="2"/>
        <v>96948442.948104009</v>
      </c>
      <c r="O18" s="2">
        <f t="shared" si="3"/>
        <v>3.4775468803125005</v>
      </c>
      <c r="P18" s="2">
        <f t="shared" si="4"/>
        <v>9006813.0355593245</v>
      </c>
      <c r="Q18" s="2">
        <f t="shared" si="5"/>
        <v>9.0068130355593254</v>
      </c>
      <c r="R18" s="2">
        <v>2440</v>
      </c>
      <c r="S18" s="2">
        <f t="shared" si="6"/>
        <v>6319.5755999999992</v>
      </c>
      <c r="T18" s="2">
        <f t="shared" si="7"/>
        <v>1561600</v>
      </c>
      <c r="U18" s="2">
        <f t="shared" si="8"/>
        <v>68027200000</v>
      </c>
      <c r="V18" s="2">
        <v>102414.98474</v>
      </c>
      <c r="W18" s="2">
        <f t="shared" si="9"/>
        <v>31.216087348751998</v>
      </c>
      <c r="X18" s="2">
        <f t="shared" si="10"/>
        <v>19.396783619847561</v>
      </c>
      <c r="Y18" s="2">
        <f t="shared" si="11"/>
        <v>2.9341869728466459</v>
      </c>
      <c r="Z18" s="2">
        <f t="shared" si="12"/>
        <v>61.490313131600274</v>
      </c>
      <c r="AA18" s="2">
        <f t="shared" si="13"/>
        <v>0.35234220996674331</v>
      </c>
      <c r="AB18" s="2">
        <f t="shared" si="14"/>
        <v>2.5620963804833448</v>
      </c>
      <c r="AC18" s="2">
        <v>72</v>
      </c>
      <c r="AD18" s="2">
        <f t="shared" si="15"/>
        <v>0.85403212682778162</v>
      </c>
      <c r="AE18" s="2">
        <v>3.7132000000000001</v>
      </c>
      <c r="AF18" s="2">
        <f t="shared" si="16"/>
        <v>701.64402780983824</v>
      </c>
      <c r="AG18" s="2">
        <f t="shared" si="17"/>
        <v>0.55345425908458024</v>
      </c>
      <c r="AH18" s="2">
        <f t="shared" si="18"/>
        <v>0.10166169687608587</v>
      </c>
      <c r="AI18" s="2">
        <f t="shared" si="19"/>
        <v>3128733377.4000001</v>
      </c>
      <c r="AJ18" s="2">
        <f t="shared" si="20"/>
        <v>88595934.480000004</v>
      </c>
      <c r="AK18" s="2">
        <f t="shared" si="21"/>
        <v>88.595934480000011</v>
      </c>
      <c r="AL18" s="2" t="s">
        <v>267</v>
      </c>
      <c r="AM18" s="2" t="s">
        <v>268</v>
      </c>
      <c r="AN18" s="2" t="s">
        <v>269</v>
      </c>
      <c r="AO18" s="2" t="s">
        <v>270</v>
      </c>
      <c r="AP18" s="2" t="s">
        <v>271</v>
      </c>
      <c r="AQ18" s="2" t="s">
        <v>272</v>
      </c>
      <c r="AR18" s="2" t="s">
        <v>273</v>
      </c>
      <c r="AS18" s="2">
        <v>1</v>
      </c>
      <c r="AT18" s="2" t="s">
        <v>274</v>
      </c>
      <c r="AU18" s="2" t="s">
        <v>275</v>
      </c>
      <c r="AV18" s="2">
        <v>2</v>
      </c>
      <c r="AW18" s="5">
        <v>100</v>
      </c>
      <c r="AX18" s="2">
        <v>0</v>
      </c>
      <c r="AY18" s="2">
        <v>0</v>
      </c>
      <c r="AZ18" s="2">
        <v>0</v>
      </c>
      <c r="BA18" s="2">
        <v>0</v>
      </c>
      <c r="BB18" s="5">
        <v>0.1</v>
      </c>
      <c r="BC18" s="5">
        <v>0.2</v>
      </c>
      <c r="BD18" s="2">
        <v>0</v>
      </c>
      <c r="BE18" s="5">
        <v>0.4</v>
      </c>
      <c r="BF18" s="5">
        <v>3.8</v>
      </c>
      <c r="BG18" s="5">
        <v>37.700000000000003</v>
      </c>
      <c r="BH18" s="5">
        <v>0.3</v>
      </c>
      <c r="BI18" s="5">
        <v>47.8</v>
      </c>
      <c r="BJ18" s="5">
        <v>3.9</v>
      </c>
      <c r="BK18" s="5">
        <v>4.8</v>
      </c>
      <c r="BL18" s="5">
        <v>0.1</v>
      </c>
      <c r="BM18" s="2">
        <v>0</v>
      </c>
      <c r="BN18" s="5">
        <v>0.9</v>
      </c>
      <c r="BO18" s="5">
        <v>1302</v>
      </c>
      <c r="BP18" s="5">
        <v>259</v>
      </c>
      <c r="BQ18" s="5">
        <v>11</v>
      </c>
      <c r="BR18" s="5">
        <v>2</v>
      </c>
      <c r="BS18" s="5">
        <v>0.14000000000000001</v>
      </c>
      <c r="BT18" s="5">
        <v>0.03</v>
      </c>
      <c r="BU18" s="5">
        <v>2062</v>
      </c>
      <c r="BV18" s="5">
        <v>17</v>
      </c>
      <c r="BW18" s="5">
        <v>0.22</v>
      </c>
      <c r="BX18" s="5">
        <v>7185</v>
      </c>
      <c r="BY18" s="5">
        <v>1905</v>
      </c>
      <c r="BZ18" s="5">
        <v>60</v>
      </c>
      <c r="CA18" s="5">
        <v>16</v>
      </c>
      <c r="CB18" s="5">
        <v>2.17</v>
      </c>
      <c r="CC18" s="5">
        <v>0.61</v>
      </c>
      <c r="CD18" s="5">
        <v>5</v>
      </c>
      <c r="CE18" s="5">
        <v>2</v>
      </c>
      <c r="CF18" s="5">
        <v>5</v>
      </c>
      <c r="CG18" s="5">
        <v>7</v>
      </c>
      <c r="CH18" s="5">
        <v>23</v>
      </c>
      <c r="CI18" s="5">
        <v>26</v>
      </c>
      <c r="CJ18" s="5">
        <v>27</v>
      </c>
      <c r="CK18" s="5">
        <v>2</v>
      </c>
      <c r="CL18" s="2">
        <v>0</v>
      </c>
      <c r="CM18" s="5">
        <v>29</v>
      </c>
      <c r="CN18" s="5">
        <v>40</v>
      </c>
      <c r="CO18" s="5">
        <v>1</v>
      </c>
      <c r="CP18" s="5">
        <v>5</v>
      </c>
      <c r="CQ18" s="5">
        <v>8</v>
      </c>
      <c r="CR18" s="5">
        <v>18</v>
      </c>
      <c r="CS18" s="2">
        <v>0</v>
      </c>
      <c r="CT18" s="2">
        <v>0</v>
      </c>
      <c r="CU18" s="2" t="s">
        <v>137</v>
      </c>
    </row>
    <row r="19" spans="1:99" s="2" customFormat="1" x14ac:dyDescent="0.25">
      <c r="A19" s="2" t="s">
        <v>276</v>
      </c>
      <c r="C19" s="2" t="s">
        <v>277</v>
      </c>
      <c r="D19" s="2">
        <v>1914</v>
      </c>
      <c r="E19" s="2">
        <f t="shared" si="0"/>
        <v>101</v>
      </c>
      <c r="F19" s="2">
        <v>63</v>
      </c>
      <c r="G19" s="2">
        <v>68</v>
      </c>
      <c r="H19" s="2">
        <v>1000</v>
      </c>
      <c r="I19" s="2">
        <v>38733</v>
      </c>
      <c r="J19" s="2">
        <v>14129</v>
      </c>
      <c r="K19" s="2">
        <v>38733</v>
      </c>
      <c r="L19" s="2">
        <f t="shared" si="1"/>
        <v>1687205606.7</v>
      </c>
      <c r="M19" s="2">
        <v>991.06418701999996</v>
      </c>
      <c r="N19" s="2">
        <f t="shared" si="2"/>
        <v>43170755.986591198</v>
      </c>
      <c r="O19" s="2">
        <f t="shared" si="3"/>
        <v>1.54853779221875</v>
      </c>
      <c r="P19" s="2">
        <f t="shared" si="4"/>
        <v>4010698.0158837573</v>
      </c>
      <c r="Q19" s="2">
        <f t="shared" si="5"/>
        <v>4.0106980158837571</v>
      </c>
      <c r="R19" s="2">
        <v>531</v>
      </c>
      <c r="S19" s="2">
        <f t="shared" si="6"/>
        <v>1375.28469</v>
      </c>
      <c r="T19" s="2">
        <f t="shared" si="7"/>
        <v>339840</v>
      </c>
      <c r="U19" s="2">
        <f t="shared" si="8"/>
        <v>14804280000</v>
      </c>
      <c r="V19" s="2">
        <v>54947.972168</v>
      </c>
      <c r="W19" s="2">
        <f t="shared" si="9"/>
        <v>16.7481419168064</v>
      </c>
      <c r="X19" s="2">
        <f t="shared" si="10"/>
        <v>10.406816240786192</v>
      </c>
      <c r="Y19" s="2">
        <f t="shared" si="11"/>
        <v>2.3591281990659021</v>
      </c>
      <c r="Z19" s="2">
        <f t="shared" si="12"/>
        <v>39.082141791170969</v>
      </c>
      <c r="AA19" s="2">
        <f t="shared" si="13"/>
        <v>0.96099935245479062</v>
      </c>
      <c r="AB19" s="2">
        <f t="shared" si="14"/>
        <v>1.8610543710081413</v>
      </c>
      <c r="AC19" s="2">
        <v>63</v>
      </c>
      <c r="AD19" s="2">
        <f t="shared" si="15"/>
        <v>0.62035145700271377</v>
      </c>
      <c r="AE19" s="2">
        <v>59.658499999999997</v>
      </c>
      <c r="AF19" s="2">
        <f t="shared" si="16"/>
        <v>342.90412715028509</v>
      </c>
      <c r="AG19" s="2">
        <f t="shared" si="17"/>
        <v>0.52714364782157874</v>
      </c>
      <c r="AH19" s="2">
        <f t="shared" si="18"/>
        <v>0.23013168955108501</v>
      </c>
      <c r="AI19" s="2">
        <f t="shared" si="19"/>
        <v>615457827.10000002</v>
      </c>
      <c r="AJ19" s="2">
        <f t="shared" si="20"/>
        <v>17427838.920000002</v>
      </c>
      <c r="AK19" s="2">
        <f t="shared" si="21"/>
        <v>17.427838920000003</v>
      </c>
      <c r="AL19" s="2" t="s">
        <v>278</v>
      </c>
      <c r="AM19" s="2" t="s">
        <v>279</v>
      </c>
      <c r="AN19" s="2" t="s">
        <v>280</v>
      </c>
      <c r="AO19" s="2" t="s">
        <v>281</v>
      </c>
      <c r="AP19" s="2" t="s">
        <v>282</v>
      </c>
      <c r="AQ19" s="2" t="s">
        <v>283</v>
      </c>
      <c r="AR19" s="2" t="s">
        <v>284</v>
      </c>
      <c r="AS19" s="2">
        <v>3</v>
      </c>
      <c r="AT19" s="2" t="s">
        <v>285</v>
      </c>
      <c r="AU19" s="2" t="s">
        <v>286</v>
      </c>
      <c r="AV19" s="2">
        <v>3</v>
      </c>
      <c r="AW19" s="5">
        <v>93</v>
      </c>
      <c r="AX19" s="5">
        <v>7</v>
      </c>
      <c r="AY19" s="2">
        <v>0</v>
      </c>
      <c r="AZ19" s="5">
        <v>0.2</v>
      </c>
      <c r="BA19" s="2">
        <v>0</v>
      </c>
      <c r="BB19" s="5">
        <v>0.1</v>
      </c>
      <c r="BC19" s="5">
        <v>0.1</v>
      </c>
      <c r="BD19" s="2">
        <v>0</v>
      </c>
      <c r="BE19" s="5">
        <v>0.3</v>
      </c>
      <c r="BF19" s="5">
        <v>4.4000000000000004</v>
      </c>
      <c r="BG19" s="5">
        <v>50</v>
      </c>
      <c r="BH19" s="5">
        <v>0.4</v>
      </c>
      <c r="BI19" s="5">
        <v>33.9</v>
      </c>
      <c r="BJ19" s="5">
        <v>5.4</v>
      </c>
      <c r="BK19" s="5">
        <v>4</v>
      </c>
      <c r="BL19" s="5">
        <v>0.1</v>
      </c>
      <c r="BM19" s="2">
        <v>0</v>
      </c>
      <c r="BN19" s="5">
        <v>0.9</v>
      </c>
      <c r="BO19" s="5">
        <v>3602</v>
      </c>
      <c r="BP19" s="5">
        <v>1754</v>
      </c>
      <c r="BQ19" s="5">
        <v>3</v>
      </c>
      <c r="BR19" s="5">
        <v>1</v>
      </c>
      <c r="BS19" s="5">
        <v>0.03</v>
      </c>
      <c r="BT19" s="5">
        <v>0.02</v>
      </c>
      <c r="BU19" s="5">
        <v>6608</v>
      </c>
      <c r="BV19" s="5">
        <v>5</v>
      </c>
      <c r="BW19" s="5">
        <v>0.06</v>
      </c>
      <c r="BX19" s="5">
        <v>55914</v>
      </c>
      <c r="BY19" s="5">
        <v>4555</v>
      </c>
      <c r="BZ19" s="5">
        <v>40</v>
      </c>
      <c r="CA19" s="5">
        <v>3</v>
      </c>
      <c r="CB19" s="5">
        <v>1.1399999999999999</v>
      </c>
      <c r="CC19" s="5">
        <v>0.1</v>
      </c>
      <c r="CD19" s="5">
        <v>4</v>
      </c>
      <c r="CE19" s="5">
        <v>2</v>
      </c>
      <c r="CF19" s="5">
        <v>9</v>
      </c>
      <c r="CG19" s="5">
        <v>10</v>
      </c>
      <c r="CH19" s="5">
        <v>21</v>
      </c>
      <c r="CI19" s="5">
        <v>30</v>
      </c>
      <c r="CJ19" s="5">
        <v>27</v>
      </c>
      <c r="CK19" s="5">
        <v>2</v>
      </c>
      <c r="CL19" s="2">
        <v>0</v>
      </c>
      <c r="CM19" s="5">
        <v>19</v>
      </c>
      <c r="CN19" s="5">
        <v>27</v>
      </c>
      <c r="CO19" s="5">
        <v>2</v>
      </c>
      <c r="CP19" s="5">
        <v>7</v>
      </c>
      <c r="CQ19" s="5">
        <v>13</v>
      </c>
      <c r="CR19" s="5">
        <v>28</v>
      </c>
      <c r="CS19" s="2">
        <v>0</v>
      </c>
      <c r="CT19" s="2">
        <v>0</v>
      </c>
      <c r="CU19" s="2" t="s">
        <v>137</v>
      </c>
    </row>
    <row r="20" spans="1:99" s="2" customFormat="1" x14ac:dyDescent="0.25">
      <c r="A20" s="2" t="s">
        <v>287</v>
      </c>
      <c r="C20" s="2" t="s">
        <v>288</v>
      </c>
      <c r="D20" s="2">
        <v>1936</v>
      </c>
      <c r="E20" s="2">
        <f t="shared" si="0"/>
        <v>79</v>
      </c>
      <c r="F20" s="2">
        <v>16</v>
      </c>
      <c r="G20" s="2">
        <v>18</v>
      </c>
      <c r="H20" s="2">
        <v>50</v>
      </c>
      <c r="I20" s="2">
        <v>11700</v>
      </c>
      <c r="J20" s="2">
        <v>10400</v>
      </c>
      <c r="K20" s="2">
        <v>11700</v>
      </c>
      <c r="L20" s="2">
        <f t="shared" si="1"/>
        <v>509650830</v>
      </c>
      <c r="M20" s="2">
        <v>748.88597717000005</v>
      </c>
      <c r="N20" s="2">
        <f t="shared" si="2"/>
        <v>32621473.165525202</v>
      </c>
      <c r="O20" s="2">
        <f t="shared" si="3"/>
        <v>1.1701343393281252</v>
      </c>
      <c r="P20" s="2">
        <f t="shared" si="4"/>
        <v>3030636.7055701865</v>
      </c>
      <c r="Q20" s="2">
        <f t="shared" si="5"/>
        <v>3.0306367055701866</v>
      </c>
      <c r="R20" s="2">
        <v>64</v>
      </c>
      <c r="S20" s="2">
        <f t="shared" si="6"/>
        <v>165.75935999999999</v>
      </c>
      <c r="T20" s="2">
        <f t="shared" si="7"/>
        <v>40960</v>
      </c>
      <c r="U20" s="2">
        <f t="shared" si="8"/>
        <v>1784320000</v>
      </c>
      <c r="V20" s="2">
        <v>46687.272793999997</v>
      </c>
      <c r="W20" s="2">
        <f t="shared" si="9"/>
        <v>14.230280747611198</v>
      </c>
      <c r="X20" s="2">
        <f t="shared" si="10"/>
        <v>8.8422893435468364</v>
      </c>
      <c r="Y20" s="2">
        <f t="shared" si="11"/>
        <v>2.305905047814663</v>
      </c>
      <c r="Z20" s="2">
        <f t="shared" si="12"/>
        <v>15.623170278484102</v>
      </c>
      <c r="AA20" s="2">
        <f t="shared" si="13"/>
        <v>1.1092974557608117</v>
      </c>
      <c r="AB20" s="2">
        <f t="shared" si="14"/>
        <v>2.9293444272157689</v>
      </c>
      <c r="AC20" s="2">
        <v>16</v>
      </c>
      <c r="AD20" s="2">
        <f t="shared" si="15"/>
        <v>0.97644814240525635</v>
      </c>
      <c r="AE20" s="2" t="s">
        <v>133</v>
      </c>
      <c r="AF20" s="2">
        <f t="shared" si="16"/>
        <v>54.694574673150704</v>
      </c>
      <c r="AG20" s="2">
        <f t="shared" si="17"/>
        <v>0.24241686463718964</v>
      </c>
      <c r="AH20" s="2">
        <f t="shared" si="18"/>
        <v>0.23624815605895097</v>
      </c>
      <c r="AI20" s="2">
        <f t="shared" si="19"/>
        <v>453022960</v>
      </c>
      <c r="AJ20" s="2">
        <f t="shared" si="20"/>
        <v>12828192</v>
      </c>
      <c r="AK20" s="2">
        <f t="shared" si="21"/>
        <v>12.828192</v>
      </c>
      <c r="AL20" s="2" t="s">
        <v>289</v>
      </c>
      <c r="AM20" s="2" t="s">
        <v>290</v>
      </c>
      <c r="AN20" s="2" t="s">
        <v>291</v>
      </c>
      <c r="AO20" s="2" t="s">
        <v>292</v>
      </c>
      <c r="AP20" s="2" t="s">
        <v>133</v>
      </c>
      <c r="AQ20" s="2" t="s">
        <v>133</v>
      </c>
      <c r="AR20" s="2" t="s">
        <v>133</v>
      </c>
      <c r="AS20" s="2">
        <v>0</v>
      </c>
      <c r="AT20" s="2" t="s">
        <v>133</v>
      </c>
      <c r="AU20" s="2" t="s">
        <v>133</v>
      </c>
      <c r="AV20" s="2">
        <v>0</v>
      </c>
      <c r="AW20" s="2">
        <v>0</v>
      </c>
      <c r="AX20" s="2">
        <v>0</v>
      </c>
      <c r="AY20" s="2">
        <v>0</v>
      </c>
      <c r="AZ20" s="2">
        <v>0</v>
      </c>
      <c r="BA20" s="2">
        <v>0</v>
      </c>
      <c r="BB20" s="2">
        <v>0</v>
      </c>
      <c r="BC20" s="2">
        <v>0</v>
      </c>
      <c r="BD20" s="2">
        <v>0</v>
      </c>
      <c r="BE20" s="2">
        <v>0</v>
      </c>
      <c r="BF20" s="2">
        <v>0</v>
      </c>
      <c r="BG20" s="2">
        <v>0</v>
      </c>
      <c r="BH20" s="2">
        <v>0</v>
      </c>
      <c r="BI20" s="2">
        <v>0</v>
      </c>
      <c r="BJ20" s="2">
        <v>0</v>
      </c>
      <c r="BK20" s="2">
        <v>0</v>
      </c>
      <c r="BL20" s="2">
        <v>0</v>
      </c>
      <c r="BM20" s="2">
        <v>0</v>
      </c>
      <c r="BN20" s="2">
        <v>0</v>
      </c>
      <c r="BO20" s="2">
        <v>0</v>
      </c>
      <c r="BP20" s="2">
        <v>0</v>
      </c>
      <c r="BQ20" s="2">
        <v>0</v>
      </c>
      <c r="BR20" s="2">
        <v>0</v>
      </c>
      <c r="BS20" s="2">
        <v>0</v>
      </c>
      <c r="BT20" s="2">
        <v>0</v>
      </c>
      <c r="BU20" s="2">
        <v>0</v>
      </c>
      <c r="BV20" s="2">
        <v>0</v>
      </c>
      <c r="BW20" s="2">
        <v>0</v>
      </c>
      <c r="BX20" s="2">
        <v>0</v>
      </c>
      <c r="BY20" s="2">
        <v>0</v>
      </c>
      <c r="BZ20" s="2">
        <v>0</v>
      </c>
      <c r="CA20" s="2">
        <v>0</v>
      </c>
      <c r="CB20" s="2">
        <v>0</v>
      </c>
      <c r="CC20" s="2">
        <v>0</v>
      </c>
      <c r="CD20" s="2">
        <v>0</v>
      </c>
      <c r="CE20" s="2">
        <v>0</v>
      </c>
      <c r="CF20" s="2">
        <v>0</v>
      </c>
      <c r="CG20" s="2">
        <v>0</v>
      </c>
      <c r="CH20" s="2">
        <v>0</v>
      </c>
      <c r="CI20" s="2">
        <v>0</v>
      </c>
      <c r="CJ20" s="2">
        <v>0</v>
      </c>
      <c r="CK20" s="2">
        <v>0</v>
      </c>
      <c r="CL20" s="2">
        <v>0</v>
      </c>
      <c r="CM20" s="2">
        <v>0</v>
      </c>
      <c r="CN20" s="2">
        <v>0</v>
      </c>
      <c r="CO20" s="2">
        <v>0</v>
      </c>
      <c r="CP20" s="2">
        <v>0</v>
      </c>
      <c r="CQ20" s="2">
        <v>0</v>
      </c>
      <c r="CR20" s="2">
        <v>0</v>
      </c>
      <c r="CS20" s="2">
        <v>0</v>
      </c>
      <c r="CT20" s="2">
        <v>0</v>
      </c>
      <c r="CU20" s="2" t="s">
        <v>137</v>
      </c>
    </row>
    <row r="21" spans="1:99" s="2" customFormat="1" x14ac:dyDescent="0.25">
      <c r="A21" s="2" t="s">
        <v>293</v>
      </c>
      <c r="C21" s="2" t="s">
        <v>294</v>
      </c>
      <c r="D21" s="2">
        <v>1914</v>
      </c>
      <c r="E21" s="2">
        <f t="shared" si="0"/>
        <v>101</v>
      </c>
      <c r="F21" s="2">
        <v>86</v>
      </c>
      <c r="G21" s="2">
        <v>92</v>
      </c>
      <c r="H21" s="2">
        <v>2625</v>
      </c>
      <c r="I21" s="2">
        <v>363000</v>
      </c>
      <c r="J21" s="2">
        <v>205160</v>
      </c>
      <c r="K21" s="2">
        <v>363000</v>
      </c>
      <c r="L21" s="2">
        <f t="shared" si="1"/>
        <v>15812243700</v>
      </c>
      <c r="M21" s="2">
        <v>6512.8775919999998</v>
      </c>
      <c r="N21" s="2">
        <f t="shared" si="2"/>
        <v>283700947.90752</v>
      </c>
      <c r="O21" s="2">
        <f t="shared" si="3"/>
        <v>10.1763712375</v>
      </c>
      <c r="P21" s="2">
        <f t="shared" si="4"/>
        <v>26356703.811961122</v>
      </c>
      <c r="Q21" s="2">
        <f t="shared" si="5"/>
        <v>26.356703811961122</v>
      </c>
      <c r="R21" s="2">
        <v>5120</v>
      </c>
      <c r="S21" s="2">
        <f t="shared" si="6"/>
        <v>13260.748799999999</v>
      </c>
      <c r="T21" s="2">
        <f t="shared" si="7"/>
        <v>3276800</v>
      </c>
      <c r="U21" s="2">
        <f t="shared" si="8"/>
        <v>142745600000</v>
      </c>
      <c r="V21" s="2">
        <v>216028.75636</v>
      </c>
      <c r="W21" s="2">
        <f t="shared" si="9"/>
        <v>65.845564938528</v>
      </c>
      <c r="X21" s="2">
        <f t="shared" si="10"/>
        <v>40.914550282045845</v>
      </c>
      <c r="Y21" s="2">
        <f t="shared" si="11"/>
        <v>3.6180608875620108</v>
      </c>
      <c r="Z21" s="2">
        <f t="shared" si="12"/>
        <v>55.735604045829376</v>
      </c>
      <c r="AA21" s="2">
        <f t="shared" si="13"/>
        <v>0.26019666490829052</v>
      </c>
      <c r="AB21" s="2">
        <f t="shared" si="14"/>
        <v>1.9442652574126527</v>
      </c>
      <c r="AC21" s="2">
        <v>86</v>
      </c>
      <c r="AD21" s="2">
        <f t="shared" si="15"/>
        <v>0.64808841913755089</v>
      </c>
      <c r="AE21" s="2">
        <v>175.47399999999999</v>
      </c>
      <c r="AF21" s="2">
        <f t="shared" si="16"/>
        <v>503.12629919914514</v>
      </c>
      <c r="AG21" s="2">
        <f t="shared" si="17"/>
        <v>0.29325658122448534</v>
      </c>
      <c r="AH21" s="2">
        <f t="shared" si="18"/>
        <v>0.10415168335559613</v>
      </c>
      <c r="AI21" s="2">
        <f t="shared" si="19"/>
        <v>8936749084</v>
      </c>
      <c r="AJ21" s="2">
        <f t="shared" si="20"/>
        <v>253060756.80000001</v>
      </c>
      <c r="AK21" s="2">
        <f t="shared" si="21"/>
        <v>253.06075680000001</v>
      </c>
      <c r="AL21" s="2" t="s">
        <v>295</v>
      </c>
      <c r="AM21" s="2" t="s">
        <v>296</v>
      </c>
      <c r="AN21" s="2" t="s">
        <v>297</v>
      </c>
      <c r="AO21" s="2" t="s">
        <v>298</v>
      </c>
      <c r="AP21" s="2" t="s">
        <v>299</v>
      </c>
      <c r="AQ21" s="2" t="s">
        <v>300</v>
      </c>
      <c r="AR21" s="2" t="s">
        <v>301</v>
      </c>
      <c r="AS21" s="2">
        <v>3</v>
      </c>
      <c r="AT21" s="2" t="s">
        <v>302</v>
      </c>
      <c r="AU21" s="2" t="s">
        <v>303</v>
      </c>
      <c r="AV21" s="2">
        <v>3</v>
      </c>
      <c r="AW21" s="5">
        <v>96</v>
      </c>
      <c r="AX21" s="5">
        <v>4</v>
      </c>
      <c r="AY21" s="2">
        <v>0</v>
      </c>
      <c r="AZ21" s="5">
        <v>0.2</v>
      </c>
      <c r="BA21" s="5">
        <v>0.1</v>
      </c>
      <c r="BB21" s="2">
        <v>0</v>
      </c>
      <c r="BC21" s="5">
        <v>0.1</v>
      </c>
      <c r="BD21" s="2">
        <v>0</v>
      </c>
      <c r="BE21" s="5">
        <v>0.2</v>
      </c>
      <c r="BF21" s="5">
        <v>4.5999999999999996</v>
      </c>
      <c r="BG21" s="5">
        <v>36.9</v>
      </c>
      <c r="BH21" s="5">
        <v>0.4</v>
      </c>
      <c r="BI21" s="5">
        <v>42.9</v>
      </c>
      <c r="BJ21" s="5">
        <v>8</v>
      </c>
      <c r="BK21" s="5">
        <v>4</v>
      </c>
      <c r="BL21" s="5">
        <v>0.2</v>
      </c>
      <c r="BM21" s="2">
        <v>0</v>
      </c>
      <c r="BN21" s="5">
        <v>2.2999999999999998</v>
      </c>
      <c r="BO21" s="5">
        <v>5592</v>
      </c>
      <c r="BP21" s="5">
        <v>4285</v>
      </c>
      <c r="BQ21" s="2">
        <v>0</v>
      </c>
      <c r="BR21" s="2">
        <v>0</v>
      </c>
      <c r="BS21" s="5">
        <v>0.01</v>
      </c>
      <c r="BT21" s="5">
        <v>0.01</v>
      </c>
      <c r="BU21" s="5">
        <v>13079</v>
      </c>
      <c r="BV21" s="5">
        <v>1</v>
      </c>
      <c r="BW21" s="5">
        <v>0.02</v>
      </c>
      <c r="BX21" s="5">
        <v>404443</v>
      </c>
      <c r="BY21" s="5">
        <v>92390</v>
      </c>
      <c r="BZ21" s="5">
        <v>34</v>
      </c>
      <c r="CA21" s="5">
        <v>8</v>
      </c>
      <c r="CB21" s="5">
        <v>2.64</v>
      </c>
      <c r="CC21" s="5">
        <v>0.63</v>
      </c>
      <c r="CD21" s="5">
        <v>8</v>
      </c>
      <c r="CE21" s="5">
        <v>4</v>
      </c>
      <c r="CF21" s="5">
        <v>4</v>
      </c>
      <c r="CG21" s="5">
        <v>5</v>
      </c>
      <c r="CH21" s="5">
        <v>23</v>
      </c>
      <c r="CI21" s="5">
        <v>23</v>
      </c>
      <c r="CJ21" s="5">
        <v>22</v>
      </c>
      <c r="CK21" s="5">
        <v>6</v>
      </c>
      <c r="CL21" s="2">
        <v>0</v>
      </c>
      <c r="CM21" s="5">
        <v>25</v>
      </c>
      <c r="CN21" s="5">
        <v>34</v>
      </c>
      <c r="CO21" s="5">
        <v>3</v>
      </c>
      <c r="CP21" s="5">
        <v>12</v>
      </c>
      <c r="CQ21" s="5">
        <v>8</v>
      </c>
      <c r="CR21" s="5">
        <v>22</v>
      </c>
      <c r="CS21" s="2">
        <v>0</v>
      </c>
      <c r="CT21" s="2">
        <v>0</v>
      </c>
      <c r="CU21" s="2" t="s">
        <v>137</v>
      </c>
    </row>
    <row r="22" spans="1:99" s="2" customFormat="1" x14ac:dyDescent="0.25">
      <c r="A22" s="2" t="s">
        <v>304</v>
      </c>
      <c r="C22" s="2" t="s">
        <v>305</v>
      </c>
      <c r="D22" s="2">
        <v>1938</v>
      </c>
      <c r="E22" s="2">
        <f t="shared" si="0"/>
        <v>77</v>
      </c>
      <c r="F22" s="2">
        <v>31.5</v>
      </c>
      <c r="G22" s="2">
        <v>38</v>
      </c>
      <c r="H22" s="2">
        <v>127</v>
      </c>
      <c r="I22" s="2">
        <v>6729</v>
      </c>
      <c r="J22" s="2">
        <v>3947</v>
      </c>
      <c r="K22" s="2">
        <v>6729</v>
      </c>
      <c r="L22" s="2">
        <f t="shared" si="1"/>
        <v>293114567.10000002</v>
      </c>
      <c r="M22" s="2">
        <v>276.04250198</v>
      </c>
      <c r="N22" s="2">
        <f t="shared" si="2"/>
        <v>12024411.386248799</v>
      </c>
      <c r="O22" s="2">
        <f t="shared" si="3"/>
        <v>0.43131640934375004</v>
      </c>
      <c r="P22" s="2">
        <f t="shared" si="4"/>
        <v>1117105.3595627828</v>
      </c>
      <c r="Q22" s="2">
        <f t="shared" si="5"/>
        <v>1.1171053595627829</v>
      </c>
      <c r="R22" s="2">
        <v>32</v>
      </c>
      <c r="S22" s="2">
        <f t="shared" si="6"/>
        <v>82.879679999999993</v>
      </c>
      <c r="T22" s="2">
        <f t="shared" si="7"/>
        <v>20480</v>
      </c>
      <c r="U22" s="2">
        <f t="shared" si="8"/>
        <v>892160000</v>
      </c>
      <c r="V22" s="2">
        <v>29352.364680999999</v>
      </c>
      <c r="W22" s="2">
        <f t="shared" si="9"/>
        <v>8.9466007547687987</v>
      </c>
      <c r="X22" s="2">
        <f t="shared" si="10"/>
        <v>5.5591617563933138</v>
      </c>
      <c r="Y22" s="2">
        <f t="shared" si="11"/>
        <v>2.3878436157945027</v>
      </c>
      <c r="Z22" s="2">
        <f t="shared" si="12"/>
        <v>24.3766249909919</v>
      </c>
      <c r="AA22" s="2">
        <f t="shared" si="13"/>
        <v>1.8376331585092116</v>
      </c>
      <c r="AB22" s="2">
        <f t="shared" si="14"/>
        <v>2.3215833324754191</v>
      </c>
      <c r="AC22" s="2">
        <v>31.5</v>
      </c>
      <c r="AD22" s="2">
        <f t="shared" si="15"/>
        <v>0.77386111082513964</v>
      </c>
      <c r="AE22" s="2" t="s">
        <v>133</v>
      </c>
      <c r="AF22" s="2">
        <f t="shared" si="16"/>
        <v>74.191473606784754</v>
      </c>
      <c r="AG22" s="2">
        <f t="shared" si="17"/>
        <v>0.62299865863746462</v>
      </c>
      <c r="AH22" s="2">
        <f t="shared" si="18"/>
        <v>0.22945361110326812</v>
      </c>
      <c r="AI22" s="2">
        <f t="shared" si="19"/>
        <v>171930925.30000001</v>
      </c>
      <c r="AJ22" s="2">
        <f t="shared" si="20"/>
        <v>4868545.5600000005</v>
      </c>
      <c r="AK22" s="2">
        <f t="shared" si="21"/>
        <v>4.8685455600000003</v>
      </c>
      <c r="AL22" s="2" t="s">
        <v>306</v>
      </c>
      <c r="AM22" s="2" t="s">
        <v>307</v>
      </c>
      <c r="AN22" s="2" t="s">
        <v>308</v>
      </c>
      <c r="AO22" s="2" t="s">
        <v>309</v>
      </c>
      <c r="AP22" s="2" t="s">
        <v>133</v>
      </c>
      <c r="AQ22" s="2" t="s">
        <v>133</v>
      </c>
      <c r="AR22" s="2" t="s">
        <v>133</v>
      </c>
      <c r="AS22" s="2">
        <v>0</v>
      </c>
      <c r="AT22" s="2" t="s">
        <v>133</v>
      </c>
      <c r="AU22" s="2" t="s">
        <v>133</v>
      </c>
      <c r="AV22" s="2">
        <v>0</v>
      </c>
      <c r="AW22" s="2">
        <v>0</v>
      </c>
      <c r="AX22" s="2">
        <v>0</v>
      </c>
      <c r="AY22" s="2">
        <v>0</v>
      </c>
      <c r="AZ22" s="2">
        <v>0</v>
      </c>
      <c r="BA22" s="2">
        <v>0</v>
      </c>
      <c r="BB22" s="2">
        <v>0</v>
      </c>
      <c r="BC22" s="2">
        <v>0</v>
      </c>
      <c r="BD22" s="2">
        <v>0</v>
      </c>
      <c r="BE22" s="2">
        <v>0</v>
      </c>
      <c r="BF22" s="2">
        <v>0</v>
      </c>
      <c r="BG22" s="2">
        <v>0</v>
      </c>
      <c r="BH22" s="2">
        <v>0</v>
      </c>
      <c r="BI22" s="2">
        <v>0</v>
      </c>
      <c r="BJ22" s="2">
        <v>0</v>
      </c>
      <c r="BK22" s="2">
        <v>0</v>
      </c>
      <c r="BL22" s="2">
        <v>0</v>
      </c>
      <c r="BM22" s="2">
        <v>0</v>
      </c>
      <c r="BN22" s="2">
        <v>0</v>
      </c>
      <c r="BO22" s="2">
        <v>0</v>
      </c>
      <c r="BP22" s="2">
        <v>0</v>
      </c>
      <c r="BQ22" s="2">
        <v>0</v>
      </c>
      <c r="BR22" s="2">
        <v>0</v>
      </c>
      <c r="BS22" s="2">
        <v>0</v>
      </c>
      <c r="BT22" s="2">
        <v>0</v>
      </c>
      <c r="BU22" s="2">
        <v>0</v>
      </c>
      <c r="BV22" s="2">
        <v>0</v>
      </c>
      <c r="BW22" s="2">
        <v>0</v>
      </c>
      <c r="BX22" s="2">
        <v>0</v>
      </c>
      <c r="BY22" s="2">
        <v>0</v>
      </c>
      <c r="BZ22" s="2">
        <v>0</v>
      </c>
      <c r="CA22" s="2">
        <v>0</v>
      </c>
      <c r="CB22" s="2">
        <v>0</v>
      </c>
      <c r="CC22" s="2">
        <v>0</v>
      </c>
      <c r="CD22" s="2">
        <v>0</v>
      </c>
      <c r="CE22" s="2">
        <v>0</v>
      </c>
      <c r="CF22" s="2">
        <v>0</v>
      </c>
      <c r="CG22" s="2">
        <v>0</v>
      </c>
      <c r="CH22" s="2">
        <v>0</v>
      </c>
      <c r="CI22" s="2">
        <v>0</v>
      </c>
      <c r="CJ22" s="2">
        <v>0</v>
      </c>
      <c r="CK22" s="2">
        <v>0</v>
      </c>
      <c r="CL22" s="2">
        <v>0</v>
      </c>
      <c r="CM22" s="2">
        <v>0</v>
      </c>
      <c r="CN22" s="2">
        <v>0</v>
      </c>
      <c r="CO22" s="2">
        <v>0</v>
      </c>
      <c r="CP22" s="2">
        <v>0</v>
      </c>
      <c r="CQ22" s="2">
        <v>0</v>
      </c>
      <c r="CR22" s="2">
        <v>0</v>
      </c>
      <c r="CS22" s="2">
        <v>0</v>
      </c>
      <c r="CT22" s="2">
        <v>0</v>
      </c>
      <c r="CU22" s="2" t="s">
        <v>137</v>
      </c>
    </row>
    <row r="23" spans="1:99" s="2" customFormat="1" x14ac:dyDescent="0.25">
      <c r="A23" s="2" t="s">
        <v>310</v>
      </c>
      <c r="C23" s="2" t="s">
        <v>311</v>
      </c>
      <c r="D23" s="2">
        <v>1906</v>
      </c>
      <c r="E23" s="2">
        <f t="shared" si="0"/>
        <v>109</v>
      </c>
      <c r="F23" s="2">
        <v>14</v>
      </c>
      <c r="G23" s="2">
        <v>25</v>
      </c>
      <c r="H23" s="2">
        <v>0</v>
      </c>
      <c r="I23" s="2">
        <v>5996</v>
      </c>
      <c r="J23" s="2">
        <v>1700</v>
      </c>
      <c r="K23" s="2">
        <v>5996</v>
      </c>
      <c r="L23" s="2">
        <f t="shared" si="1"/>
        <v>261185160.40000001</v>
      </c>
      <c r="M23" s="2">
        <v>250.11943151</v>
      </c>
      <c r="N23" s="2">
        <f t="shared" si="2"/>
        <v>10895202.436575599</v>
      </c>
      <c r="O23" s="2">
        <f t="shared" si="3"/>
        <v>0.39081161173437501</v>
      </c>
      <c r="P23" s="2">
        <f t="shared" si="4"/>
        <v>1012198.3226005586</v>
      </c>
      <c r="Q23" s="2">
        <f t="shared" si="5"/>
        <v>1.0121983226005586</v>
      </c>
      <c r="R23" s="2">
        <v>3340</v>
      </c>
      <c r="S23" s="2">
        <f t="shared" si="6"/>
        <v>8650.5666000000001</v>
      </c>
      <c r="T23" s="2">
        <f t="shared" si="7"/>
        <v>2137600</v>
      </c>
      <c r="U23" s="2">
        <f t="shared" si="8"/>
        <v>93119200000</v>
      </c>
      <c r="V23" s="2">
        <v>30872.792677000001</v>
      </c>
      <c r="W23" s="2">
        <f t="shared" si="9"/>
        <v>9.4100272079496001</v>
      </c>
      <c r="X23" s="2">
        <f t="shared" si="10"/>
        <v>5.8471216962677381</v>
      </c>
      <c r="Y23" s="2">
        <f t="shared" si="11"/>
        <v>2.6384748793042587</v>
      </c>
      <c r="Z23" s="2">
        <f t="shared" si="12"/>
        <v>23.97249265632658</v>
      </c>
      <c r="AA23" s="2">
        <f t="shared" si="13"/>
        <v>4.487555633105762</v>
      </c>
      <c r="AB23" s="2">
        <f t="shared" si="14"/>
        <v>5.1369627120699812</v>
      </c>
      <c r="AC23" s="2">
        <v>14</v>
      </c>
      <c r="AD23" s="2">
        <f t="shared" si="15"/>
        <v>1.7123209040233272</v>
      </c>
      <c r="AE23" s="2" t="s">
        <v>133</v>
      </c>
      <c r="AF23" s="2">
        <f t="shared" si="16"/>
        <v>8546.3172017266352</v>
      </c>
      <c r="AG23" s="2">
        <f t="shared" si="17"/>
        <v>0.64363698341521092</v>
      </c>
      <c r="AH23" s="2">
        <f t="shared" si="18"/>
        <v>0.4827080925514225</v>
      </c>
      <c r="AI23" s="2">
        <f t="shared" si="19"/>
        <v>74051830</v>
      </c>
      <c r="AJ23" s="2">
        <f t="shared" si="20"/>
        <v>2096916</v>
      </c>
      <c r="AK23" s="2">
        <f t="shared" si="21"/>
        <v>2.0969159999999998</v>
      </c>
      <c r="AL23" s="2" t="s">
        <v>312</v>
      </c>
      <c r="AM23" s="2" t="s">
        <v>313</v>
      </c>
      <c r="AN23" s="2" t="s">
        <v>314</v>
      </c>
      <c r="AO23" s="2" t="s">
        <v>315</v>
      </c>
      <c r="AP23" s="2" t="s">
        <v>133</v>
      </c>
      <c r="AQ23" s="2" t="s">
        <v>133</v>
      </c>
      <c r="AR23" s="2" t="s">
        <v>133</v>
      </c>
      <c r="AS23" s="2">
        <v>0</v>
      </c>
      <c r="AT23" s="2" t="s">
        <v>133</v>
      </c>
      <c r="AU23" s="2" t="s">
        <v>133</v>
      </c>
      <c r="AV23" s="2">
        <v>0</v>
      </c>
      <c r="AW23" s="2">
        <v>0</v>
      </c>
      <c r="AX23" s="2">
        <v>0</v>
      </c>
      <c r="AY23" s="2">
        <v>0</v>
      </c>
      <c r="AZ23" s="2">
        <v>0</v>
      </c>
      <c r="BA23" s="2">
        <v>0</v>
      </c>
      <c r="BB23" s="2">
        <v>0</v>
      </c>
      <c r="BC23" s="2">
        <v>0</v>
      </c>
      <c r="BD23" s="2">
        <v>0</v>
      </c>
      <c r="BE23" s="2">
        <v>0</v>
      </c>
      <c r="BF23" s="2">
        <v>0</v>
      </c>
      <c r="BG23" s="2">
        <v>0</v>
      </c>
      <c r="BH23" s="2">
        <v>0</v>
      </c>
      <c r="BI23" s="2">
        <v>0</v>
      </c>
      <c r="BJ23" s="2">
        <v>0</v>
      </c>
      <c r="BK23" s="2">
        <v>0</v>
      </c>
      <c r="BL23" s="2">
        <v>0</v>
      </c>
      <c r="BM23" s="2">
        <v>0</v>
      </c>
      <c r="BN23" s="2">
        <v>0</v>
      </c>
      <c r="BO23" s="2">
        <v>0</v>
      </c>
      <c r="BP23" s="2">
        <v>0</v>
      </c>
      <c r="BQ23" s="2">
        <v>0</v>
      </c>
      <c r="BR23" s="2">
        <v>0</v>
      </c>
      <c r="BS23" s="2">
        <v>0</v>
      </c>
      <c r="BT23" s="2">
        <v>0</v>
      </c>
      <c r="BU23" s="2">
        <v>0</v>
      </c>
      <c r="BV23" s="2">
        <v>0</v>
      </c>
      <c r="BW23" s="2">
        <v>0</v>
      </c>
      <c r="BX23" s="2">
        <v>0</v>
      </c>
      <c r="BY23" s="2">
        <v>0</v>
      </c>
      <c r="BZ23" s="2">
        <v>0</v>
      </c>
      <c r="CA23" s="2">
        <v>0</v>
      </c>
      <c r="CB23" s="2">
        <v>0</v>
      </c>
      <c r="CC23" s="2">
        <v>0</v>
      </c>
      <c r="CD23" s="2">
        <v>0</v>
      </c>
      <c r="CE23" s="2">
        <v>0</v>
      </c>
      <c r="CF23" s="2">
        <v>0</v>
      </c>
      <c r="CG23" s="2">
        <v>0</v>
      </c>
      <c r="CH23" s="2">
        <v>0</v>
      </c>
      <c r="CI23" s="2">
        <v>0</v>
      </c>
      <c r="CJ23" s="2">
        <v>0</v>
      </c>
      <c r="CK23" s="2">
        <v>0</v>
      </c>
      <c r="CL23" s="2">
        <v>0</v>
      </c>
      <c r="CM23" s="2">
        <v>0</v>
      </c>
      <c r="CN23" s="2">
        <v>0</v>
      </c>
      <c r="CO23" s="2">
        <v>0</v>
      </c>
      <c r="CP23" s="2">
        <v>0</v>
      </c>
      <c r="CQ23" s="2">
        <v>0</v>
      </c>
      <c r="CR23" s="2">
        <v>0</v>
      </c>
      <c r="CS23" s="2">
        <v>0</v>
      </c>
      <c r="CT23" s="2">
        <v>0</v>
      </c>
      <c r="CU23" s="2" t="s">
        <v>137</v>
      </c>
    </row>
    <row r="24" spans="1:99" s="2" customFormat="1" x14ac:dyDescent="0.25">
      <c r="A24" s="2" t="s">
        <v>316</v>
      </c>
      <c r="B24" s="2" t="s">
        <v>317</v>
      </c>
      <c r="C24" s="2" t="s">
        <v>318</v>
      </c>
      <c r="D24" s="2">
        <v>1898</v>
      </c>
      <c r="E24" s="2">
        <f t="shared" si="0"/>
        <v>117</v>
      </c>
      <c r="F24" s="2">
        <v>10</v>
      </c>
      <c r="G24" s="2">
        <v>13</v>
      </c>
      <c r="H24" s="2">
        <v>0</v>
      </c>
      <c r="I24" s="2">
        <v>2620</v>
      </c>
      <c r="J24" s="2">
        <v>1450</v>
      </c>
      <c r="K24" s="2">
        <v>2620</v>
      </c>
      <c r="L24" s="2">
        <f t="shared" si="1"/>
        <v>114126938</v>
      </c>
      <c r="M24" s="2">
        <v>325.15320857</v>
      </c>
      <c r="N24" s="2">
        <f t="shared" si="2"/>
        <v>14163673.7653092</v>
      </c>
      <c r="O24" s="2">
        <f t="shared" si="3"/>
        <v>0.50805188839062498</v>
      </c>
      <c r="P24" s="2">
        <f t="shared" si="4"/>
        <v>1315849.5136335902</v>
      </c>
      <c r="Q24" s="2">
        <f t="shared" si="5"/>
        <v>1.3158495136335904</v>
      </c>
      <c r="R24" s="2">
        <v>27.9</v>
      </c>
      <c r="S24" s="2">
        <f t="shared" si="6"/>
        <v>72.26072099999999</v>
      </c>
      <c r="T24" s="2">
        <f t="shared" si="7"/>
        <v>17856</v>
      </c>
      <c r="U24" s="2">
        <f t="shared" si="8"/>
        <v>777852000</v>
      </c>
      <c r="V24" s="2">
        <v>23566.949522999999</v>
      </c>
      <c r="W24" s="2">
        <f t="shared" si="9"/>
        <v>7.183206214610399</v>
      </c>
      <c r="X24" s="2">
        <f t="shared" si="10"/>
        <v>4.4634388379590622</v>
      </c>
      <c r="Y24" s="2">
        <f t="shared" si="11"/>
        <v>1.7664856479100381</v>
      </c>
      <c r="Z24" s="2">
        <f t="shared" si="12"/>
        <v>8.0577214563871706</v>
      </c>
      <c r="AA24" s="2">
        <f t="shared" si="13"/>
        <v>4.016226708516526</v>
      </c>
      <c r="AB24" s="2">
        <f t="shared" si="14"/>
        <v>2.4173164369161513</v>
      </c>
      <c r="AC24" s="2">
        <v>10</v>
      </c>
      <c r="AD24" s="2">
        <f t="shared" si="15"/>
        <v>0.80577214563871702</v>
      </c>
      <c r="AE24" s="2">
        <v>14.2554</v>
      </c>
      <c r="AF24" s="2">
        <f t="shared" si="16"/>
        <v>54.915650620608602</v>
      </c>
      <c r="AG24" s="2">
        <f t="shared" si="17"/>
        <v>0.18974473820444629</v>
      </c>
      <c r="AH24" s="2">
        <f t="shared" si="18"/>
        <v>0.73570906962056903</v>
      </c>
      <c r="AI24" s="2">
        <f t="shared" si="19"/>
        <v>63161855</v>
      </c>
      <c r="AJ24" s="2">
        <f t="shared" si="20"/>
        <v>1788546</v>
      </c>
      <c r="AK24" s="2">
        <f t="shared" si="21"/>
        <v>1.788546</v>
      </c>
      <c r="AL24" s="2" t="s">
        <v>319</v>
      </c>
      <c r="AM24" s="2" t="s">
        <v>320</v>
      </c>
      <c r="AN24" s="2" t="s">
        <v>321</v>
      </c>
      <c r="AO24" s="2" t="s">
        <v>322</v>
      </c>
      <c r="AP24" s="2" t="s">
        <v>323</v>
      </c>
      <c r="AQ24" s="2" t="s">
        <v>189</v>
      </c>
      <c r="AR24" s="2" t="s">
        <v>324</v>
      </c>
      <c r="AS24" s="2">
        <v>1</v>
      </c>
      <c r="AT24" s="2" t="s">
        <v>325</v>
      </c>
      <c r="AU24" s="2" t="s">
        <v>326</v>
      </c>
      <c r="AV24" s="2">
        <v>2</v>
      </c>
      <c r="AW24" s="5">
        <v>89</v>
      </c>
      <c r="AX24" s="5">
        <v>11</v>
      </c>
      <c r="AY24" s="2">
        <v>0</v>
      </c>
      <c r="AZ24" s="5">
        <v>0.1</v>
      </c>
      <c r="BA24" s="5">
        <v>0.1</v>
      </c>
      <c r="BB24" s="2">
        <v>0</v>
      </c>
      <c r="BC24" s="5">
        <v>0.2</v>
      </c>
      <c r="BD24" s="2">
        <v>0</v>
      </c>
      <c r="BE24" s="5">
        <v>0.1</v>
      </c>
      <c r="BF24" s="5">
        <v>3</v>
      </c>
      <c r="BG24" s="5">
        <v>20.3</v>
      </c>
      <c r="BH24" s="5">
        <v>0.6</v>
      </c>
      <c r="BI24" s="5">
        <v>48.9</v>
      </c>
      <c r="BJ24" s="5">
        <v>15.2</v>
      </c>
      <c r="BK24" s="5">
        <v>11.2</v>
      </c>
      <c r="BL24" s="2">
        <v>0</v>
      </c>
      <c r="BM24" s="2">
        <v>0</v>
      </c>
      <c r="BN24" s="5">
        <v>0.2</v>
      </c>
      <c r="BO24" s="5">
        <v>1170</v>
      </c>
      <c r="BP24" s="5">
        <v>497</v>
      </c>
      <c r="BQ24" s="5">
        <v>2</v>
      </c>
      <c r="BR24" s="5">
        <v>1</v>
      </c>
      <c r="BS24" s="5">
        <v>0.06</v>
      </c>
      <c r="BT24" s="5">
        <v>0.03</v>
      </c>
      <c r="BU24" s="5">
        <v>2712</v>
      </c>
      <c r="BV24" s="5">
        <v>5</v>
      </c>
      <c r="BW24" s="5">
        <v>0.15</v>
      </c>
      <c r="BX24" s="5">
        <v>28929</v>
      </c>
      <c r="BY24" s="5">
        <v>12176</v>
      </c>
      <c r="BZ24" s="5">
        <v>52</v>
      </c>
      <c r="CA24" s="5">
        <v>22</v>
      </c>
      <c r="CB24" s="5">
        <v>2.29</v>
      </c>
      <c r="CC24" s="5">
        <v>1.01</v>
      </c>
      <c r="CD24" s="5">
        <v>8</v>
      </c>
      <c r="CE24" s="5">
        <v>2</v>
      </c>
      <c r="CF24" s="5">
        <v>5</v>
      </c>
      <c r="CG24" s="5">
        <v>5</v>
      </c>
      <c r="CH24" s="5">
        <v>22</v>
      </c>
      <c r="CI24" s="5">
        <v>13</v>
      </c>
      <c r="CJ24" s="5">
        <v>10</v>
      </c>
      <c r="CK24" s="2">
        <v>0</v>
      </c>
      <c r="CL24" s="2">
        <v>0</v>
      </c>
      <c r="CM24" s="5">
        <v>25</v>
      </c>
      <c r="CN24" s="5">
        <v>26</v>
      </c>
      <c r="CO24" s="5">
        <v>4</v>
      </c>
      <c r="CP24" s="5">
        <v>13</v>
      </c>
      <c r="CQ24" s="5">
        <v>22</v>
      </c>
      <c r="CR24" s="5">
        <v>44</v>
      </c>
      <c r="CS24" s="2">
        <v>0</v>
      </c>
      <c r="CT24" s="2">
        <v>0</v>
      </c>
      <c r="CU24" s="2" t="s">
        <v>137</v>
      </c>
    </row>
    <row r="25" spans="1:99" s="2" customFormat="1" x14ac:dyDescent="0.25">
      <c r="A25" s="2" t="s">
        <v>327</v>
      </c>
      <c r="C25" s="2" t="s">
        <v>328</v>
      </c>
      <c r="D25" s="2">
        <v>1984</v>
      </c>
      <c r="E25" s="2">
        <f t="shared" si="0"/>
        <v>31</v>
      </c>
      <c r="F25" s="2">
        <v>199</v>
      </c>
      <c r="G25" s="2">
        <v>209</v>
      </c>
      <c r="H25" s="2">
        <v>660</v>
      </c>
      <c r="I25" s="2">
        <v>45050</v>
      </c>
      <c r="J25" s="2">
        <v>40325</v>
      </c>
      <c r="K25" s="2">
        <v>45050</v>
      </c>
      <c r="L25" s="2">
        <f t="shared" si="1"/>
        <v>1962373495</v>
      </c>
      <c r="M25" s="2">
        <v>615.64583087999995</v>
      </c>
      <c r="N25" s="2">
        <f t="shared" si="2"/>
        <v>26817532.393132798</v>
      </c>
      <c r="O25" s="2">
        <f t="shared" si="3"/>
        <v>0.96194661074999999</v>
      </c>
      <c r="P25" s="2">
        <f t="shared" si="4"/>
        <v>2491432.4871550365</v>
      </c>
      <c r="Q25" s="2">
        <f t="shared" si="5"/>
        <v>2.4914324871550368</v>
      </c>
      <c r="R25" s="2">
        <v>78</v>
      </c>
      <c r="S25" s="2">
        <f t="shared" si="6"/>
        <v>202.01921999999999</v>
      </c>
      <c r="T25" s="2">
        <f t="shared" si="7"/>
        <v>49920</v>
      </c>
      <c r="U25" s="2">
        <f t="shared" si="8"/>
        <v>2174640000</v>
      </c>
      <c r="V25" s="2">
        <v>41285.719101000002</v>
      </c>
      <c r="W25" s="2">
        <f t="shared" si="9"/>
        <v>12.583887181984799</v>
      </c>
      <c r="X25" s="2">
        <f t="shared" si="10"/>
        <v>7.8192674834147953</v>
      </c>
      <c r="Y25" s="2">
        <f t="shared" si="11"/>
        <v>2.2489776817383307</v>
      </c>
      <c r="Z25" s="2">
        <f t="shared" si="12"/>
        <v>73.175020961380753</v>
      </c>
      <c r="AA25" s="2">
        <f t="shared" si="13"/>
        <v>0.25299289685484827</v>
      </c>
      <c r="AB25" s="2">
        <f t="shared" si="14"/>
        <v>1.1031410195183027</v>
      </c>
      <c r="AC25" s="2">
        <v>199</v>
      </c>
      <c r="AD25" s="2">
        <f t="shared" si="15"/>
        <v>0.3677136731727676</v>
      </c>
      <c r="AE25" s="2">
        <v>6.9870000000000001</v>
      </c>
      <c r="AF25" s="2">
        <f t="shared" si="16"/>
        <v>81.085581183331811</v>
      </c>
      <c r="AG25" s="2">
        <f t="shared" si="17"/>
        <v>1.2522726542403808</v>
      </c>
      <c r="AH25" s="2">
        <f t="shared" si="18"/>
        <v>5.0089031562997183E-2</v>
      </c>
      <c r="AI25" s="2">
        <f t="shared" si="19"/>
        <v>1756552967.5</v>
      </c>
      <c r="AJ25" s="2">
        <f t="shared" si="20"/>
        <v>49740081</v>
      </c>
      <c r="AK25" s="2">
        <f t="shared" si="21"/>
        <v>49.740081000000004</v>
      </c>
      <c r="AL25" s="2" t="s">
        <v>329</v>
      </c>
      <c r="AM25" s="2" t="s">
        <v>133</v>
      </c>
      <c r="AN25" s="2" t="s">
        <v>133</v>
      </c>
      <c r="AO25" s="2" t="s">
        <v>330</v>
      </c>
      <c r="AP25" s="2" t="s">
        <v>331</v>
      </c>
      <c r="AQ25" s="2" t="s">
        <v>178</v>
      </c>
      <c r="AR25" s="2" t="s">
        <v>332</v>
      </c>
      <c r="AS25" s="2">
        <v>1</v>
      </c>
      <c r="AT25" s="2" t="s">
        <v>333</v>
      </c>
      <c r="AU25" s="2" t="s">
        <v>334</v>
      </c>
      <c r="AV25" s="2">
        <v>3</v>
      </c>
      <c r="AW25" s="5">
        <v>96</v>
      </c>
      <c r="AX25" s="5">
        <v>4</v>
      </c>
      <c r="AY25" s="2">
        <v>0</v>
      </c>
      <c r="AZ25" s="5">
        <v>0.3</v>
      </c>
      <c r="BA25" s="2">
        <v>0</v>
      </c>
      <c r="BB25" s="2">
        <v>0</v>
      </c>
      <c r="BC25" s="2">
        <v>0</v>
      </c>
      <c r="BD25" s="2">
        <v>0</v>
      </c>
      <c r="BE25" s="5">
        <v>0.5</v>
      </c>
      <c r="BF25" s="5">
        <v>8.8000000000000007</v>
      </c>
      <c r="BG25" s="5">
        <v>27.8</v>
      </c>
      <c r="BH25" s="5">
        <v>0.6</v>
      </c>
      <c r="BI25" s="5">
        <v>47.1</v>
      </c>
      <c r="BJ25" s="5">
        <v>12.9</v>
      </c>
      <c r="BK25" s="5">
        <v>1.1000000000000001</v>
      </c>
      <c r="BL25" s="2">
        <v>0</v>
      </c>
      <c r="BM25" s="2">
        <v>0</v>
      </c>
      <c r="BN25" s="5">
        <v>1</v>
      </c>
      <c r="BO25" s="5">
        <v>527</v>
      </c>
      <c r="BP25" s="5">
        <v>485</v>
      </c>
      <c r="BQ25" s="5">
        <v>2</v>
      </c>
      <c r="BR25" s="5">
        <v>2</v>
      </c>
      <c r="BS25" s="5">
        <v>0.03</v>
      </c>
      <c r="BT25" s="5">
        <v>0.03</v>
      </c>
      <c r="BU25" s="5">
        <v>1291</v>
      </c>
      <c r="BV25" s="5">
        <v>6</v>
      </c>
      <c r="BW25" s="5">
        <v>0.08</v>
      </c>
      <c r="BX25" s="5">
        <v>7165</v>
      </c>
      <c r="BY25" s="5">
        <v>2905</v>
      </c>
      <c r="BZ25" s="5">
        <v>32</v>
      </c>
      <c r="CA25" s="5">
        <v>13</v>
      </c>
      <c r="CB25" s="5">
        <v>1.1599999999999999</v>
      </c>
      <c r="CC25" s="5">
        <v>0.49</v>
      </c>
      <c r="CD25" s="5">
        <v>8</v>
      </c>
      <c r="CE25" s="5">
        <v>2</v>
      </c>
      <c r="CF25" s="5">
        <v>2</v>
      </c>
      <c r="CG25" s="5">
        <v>2</v>
      </c>
      <c r="CH25" s="5">
        <v>23</v>
      </c>
      <c r="CI25" s="5">
        <v>27</v>
      </c>
      <c r="CJ25" s="5">
        <v>28</v>
      </c>
      <c r="CK25" s="5">
        <v>3</v>
      </c>
      <c r="CL25" s="2">
        <v>0</v>
      </c>
      <c r="CM25" s="5">
        <v>33</v>
      </c>
      <c r="CN25" s="5">
        <v>46</v>
      </c>
      <c r="CO25" s="5">
        <v>5</v>
      </c>
      <c r="CP25" s="5">
        <v>20</v>
      </c>
      <c r="CQ25" s="5">
        <v>1</v>
      </c>
      <c r="CR25" s="5">
        <v>1</v>
      </c>
      <c r="CS25" s="2">
        <v>0</v>
      </c>
      <c r="CT25" s="2">
        <v>0</v>
      </c>
      <c r="CU25" s="2" t="s">
        <v>137</v>
      </c>
    </row>
    <row r="26" spans="1:99" s="2" customFormat="1" x14ac:dyDescent="0.25">
      <c r="A26" s="2" t="s">
        <v>335</v>
      </c>
      <c r="C26" s="2" t="s">
        <v>336</v>
      </c>
      <c r="D26" s="2">
        <v>1987</v>
      </c>
      <c r="E26" s="2">
        <f t="shared" si="0"/>
        <v>28</v>
      </c>
      <c r="F26" s="2">
        <v>0</v>
      </c>
      <c r="G26" s="2">
        <v>188</v>
      </c>
      <c r="H26" s="2">
        <v>0</v>
      </c>
      <c r="I26" s="2">
        <v>26600</v>
      </c>
      <c r="J26" s="2">
        <v>29500</v>
      </c>
      <c r="K26" s="2">
        <v>29500</v>
      </c>
      <c r="L26" s="2">
        <f t="shared" si="1"/>
        <v>1285017050</v>
      </c>
      <c r="M26" s="2">
        <v>329.69620959999997</v>
      </c>
      <c r="N26" s="2">
        <f t="shared" si="2"/>
        <v>14361566.890175998</v>
      </c>
      <c r="O26" s="2">
        <f t="shared" si="3"/>
        <v>0.5151503275</v>
      </c>
      <c r="P26" s="2">
        <f t="shared" si="4"/>
        <v>1334234.402781856</v>
      </c>
      <c r="Q26" s="2">
        <f t="shared" si="5"/>
        <v>1.334234402781856</v>
      </c>
      <c r="R26" s="2">
        <v>0</v>
      </c>
      <c r="S26" s="2">
        <f t="shared" si="6"/>
        <v>0</v>
      </c>
      <c r="T26" s="2">
        <f t="shared" si="7"/>
        <v>0</v>
      </c>
      <c r="U26" s="2">
        <f t="shared" si="8"/>
        <v>0</v>
      </c>
      <c r="V26" s="2">
        <v>22723.362207999999</v>
      </c>
      <c r="W26" s="2">
        <f t="shared" si="9"/>
        <v>6.926080800998399</v>
      </c>
      <c r="X26" s="2">
        <f t="shared" si="10"/>
        <v>4.3036684620219523</v>
      </c>
      <c r="Y26" s="2">
        <f t="shared" si="11"/>
        <v>1.6914780938311593</v>
      </c>
      <c r="Z26" s="2">
        <f t="shared" si="12"/>
        <v>89.476103814202432</v>
      </c>
      <c r="AA26" s="2">
        <f t="shared" si="13"/>
        <v>0.19034147293336257</v>
      </c>
      <c r="AB26" s="2" t="e">
        <f t="shared" si="14"/>
        <v>#DIV/0!</v>
      </c>
      <c r="AC26" s="2">
        <v>0</v>
      </c>
      <c r="AD26" s="2" t="e">
        <f t="shared" si="15"/>
        <v>#DIV/0!</v>
      </c>
      <c r="AE26" s="2" t="s">
        <v>133</v>
      </c>
      <c r="AF26" s="2">
        <f t="shared" si="16"/>
        <v>0</v>
      </c>
      <c r="AG26" s="2">
        <f t="shared" si="17"/>
        <v>2.0924331918432264</v>
      </c>
      <c r="AH26" s="2">
        <f t="shared" si="18"/>
        <v>3.6667221876368415E-2</v>
      </c>
      <c r="AI26" s="2">
        <f t="shared" si="19"/>
        <v>1285017050</v>
      </c>
      <c r="AJ26" s="2">
        <f t="shared" si="20"/>
        <v>36387660</v>
      </c>
      <c r="AK26" s="2">
        <f t="shared" si="21"/>
        <v>36.387659999999997</v>
      </c>
      <c r="AL26" s="2" t="s">
        <v>337</v>
      </c>
      <c r="AM26" s="2" t="s">
        <v>338</v>
      </c>
      <c r="AN26" s="2" t="s">
        <v>133</v>
      </c>
      <c r="AO26" s="2" t="s">
        <v>339</v>
      </c>
      <c r="AP26" s="2" t="s">
        <v>133</v>
      </c>
      <c r="AQ26" s="2" t="s">
        <v>133</v>
      </c>
      <c r="AR26" s="2" t="s">
        <v>133</v>
      </c>
      <c r="AS26" s="2">
        <v>0</v>
      </c>
      <c r="AT26" s="2" t="s">
        <v>133</v>
      </c>
      <c r="AU26" s="2" t="s">
        <v>133</v>
      </c>
      <c r="AV26" s="2">
        <v>0</v>
      </c>
      <c r="AW26" s="2">
        <v>0</v>
      </c>
      <c r="AX26" s="2">
        <v>0</v>
      </c>
      <c r="AY26" s="2">
        <v>0</v>
      </c>
      <c r="AZ26" s="2">
        <v>0</v>
      </c>
      <c r="BA26" s="2">
        <v>0</v>
      </c>
      <c r="BB26" s="2">
        <v>0</v>
      </c>
      <c r="BC26" s="2">
        <v>0</v>
      </c>
      <c r="BD26" s="2">
        <v>0</v>
      </c>
      <c r="BE26" s="2">
        <v>0</v>
      </c>
      <c r="BF26" s="2">
        <v>0</v>
      </c>
      <c r="BG26" s="2">
        <v>0</v>
      </c>
      <c r="BH26" s="2">
        <v>0</v>
      </c>
      <c r="BI26" s="2">
        <v>0</v>
      </c>
      <c r="BJ26" s="2">
        <v>0</v>
      </c>
      <c r="BK26" s="2">
        <v>0</v>
      </c>
      <c r="BL26" s="2">
        <v>0</v>
      </c>
      <c r="BM26" s="2">
        <v>0</v>
      </c>
      <c r="BN26" s="2">
        <v>0</v>
      </c>
      <c r="BO26" s="2">
        <v>0</v>
      </c>
      <c r="BP26" s="2">
        <v>0</v>
      </c>
      <c r="BQ26" s="2">
        <v>0</v>
      </c>
      <c r="BR26" s="2">
        <v>0</v>
      </c>
      <c r="BS26" s="2">
        <v>0</v>
      </c>
      <c r="BT26" s="2">
        <v>0</v>
      </c>
      <c r="BU26" s="2">
        <v>0</v>
      </c>
      <c r="BV26" s="2">
        <v>0</v>
      </c>
      <c r="BW26" s="2">
        <v>0</v>
      </c>
      <c r="BX26" s="2">
        <v>0</v>
      </c>
      <c r="BY26" s="2">
        <v>0</v>
      </c>
      <c r="BZ26" s="2">
        <v>0</v>
      </c>
      <c r="CA26" s="2">
        <v>0</v>
      </c>
      <c r="CB26" s="2">
        <v>0</v>
      </c>
      <c r="CC26" s="2">
        <v>0</v>
      </c>
      <c r="CD26" s="2">
        <v>0</v>
      </c>
      <c r="CE26" s="2">
        <v>0</v>
      </c>
      <c r="CF26" s="2">
        <v>0</v>
      </c>
      <c r="CG26" s="2">
        <v>0</v>
      </c>
      <c r="CH26" s="2">
        <v>0</v>
      </c>
      <c r="CI26" s="2">
        <v>0</v>
      </c>
      <c r="CJ26" s="2">
        <v>0</v>
      </c>
      <c r="CK26" s="2">
        <v>0</v>
      </c>
      <c r="CL26" s="2">
        <v>0</v>
      </c>
      <c r="CM26" s="2">
        <v>0</v>
      </c>
      <c r="CN26" s="2">
        <v>0</v>
      </c>
      <c r="CO26" s="2">
        <v>0</v>
      </c>
      <c r="CP26" s="2">
        <v>0</v>
      </c>
      <c r="CQ26" s="2">
        <v>0</v>
      </c>
      <c r="CR26" s="2">
        <v>0</v>
      </c>
      <c r="CS26" s="2">
        <v>0</v>
      </c>
      <c r="CT26" s="2">
        <v>0</v>
      </c>
      <c r="CU26" s="2" t="s">
        <v>137</v>
      </c>
    </row>
    <row r="27" spans="1:99" s="2" customFormat="1" x14ac:dyDescent="0.25">
      <c r="A27" s="2" t="s">
        <v>340</v>
      </c>
      <c r="C27" s="2" t="s">
        <v>341</v>
      </c>
      <c r="D27" s="2">
        <v>1933</v>
      </c>
      <c r="E27" s="2">
        <f t="shared" si="0"/>
        <v>82</v>
      </c>
      <c r="F27" s="2">
        <v>26</v>
      </c>
      <c r="G27" s="2">
        <v>30</v>
      </c>
      <c r="H27" s="2">
        <v>0</v>
      </c>
      <c r="I27" s="2">
        <v>4600</v>
      </c>
      <c r="J27" s="2">
        <v>0</v>
      </c>
      <c r="K27" s="2">
        <v>4600</v>
      </c>
      <c r="L27" s="2">
        <f t="shared" si="1"/>
        <v>200375540</v>
      </c>
      <c r="M27" s="2">
        <v>418.89750426000001</v>
      </c>
      <c r="N27" s="2">
        <f t="shared" si="2"/>
        <v>18247175.2855656</v>
      </c>
      <c r="O27" s="2">
        <f t="shared" si="3"/>
        <v>0.6545273504062501</v>
      </c>
      <c r="P27" s="2">
        <f t="shared" si="4"/>
        <v>1695219.5540896237</v>
      </c>
      <c r="Q27" s="2">
        <f t="shared" si="5"/>
        <v>1.6952195540896238</v>
      </c>
      <c r="R27" s="2">
        <v>6</v>
      </c>
      <c r="S27" s="2">
        <f t="shared" si="6"/>
        <v>15.539939999999998</v>
      </c>
      <c r="T27" s="2">
        <f t="shared" si="7"/>
        <v>3840</v>
      </c>
      <c r="U27" s="2">
        <f t="shared" si="8"/>
        <v>167280000</v>
      </c>
      <c r="V27" s="2">
        <v>29898.217647000001</v>
      </c>
      <c r="W27" s="2">
        <f t="shared" si="9"/>
        <v>9.1129767388055996</v>
      </c>
      <c r="X27" s="2">
        <f t="shared" si="10"/>
        <v>5.6625430330359183</v>
      </c>
      <c r="Y27" s="2">
        <f t="shared" si="11"/>
        <v>1.9744319779057915</v>
      </c>
      <c r="Z27" s="2">
        <f t="shared" si="12"/>
        <v>10.981181298702532</v>
      </c>
      <c r="AA27" s="2" t="e">
        <f t="shared" si="13"/>
        <v>#DIV/0!</v>
      </c>
      <c r="AB27" s="2">
        <f t="shared" si="14"/>
        <v>1.2670593806195229</v>
      </c>
      <c r="AC27" s="2">
        <v>26</v>
      </c>
      <c r="AD27" s="2">
        <f t="shared" si="15"/>
        <v>0.42235312687317433</v>
      </c>
      <c r="AE27" s="2" t="s">
        <v>133</v>
      </c>
      <c r="AF27" s="2">
        <f t="shared" si="16"/>
        <v>9.1669202154439215</v>
      </c>
      <c r="AG27" s="2">
        <f t="shared" si="17"/>
        <v>0.22782253934290003</v>
      </c>
      <c r="AH27" s="2" t="e">
        <f t="shared" si="18"/>
        <v>#DIV/0!</v>
      </c>
      <c r="AI27" s="2">
        <f t="shared" si="19"/>
        <v>0</v>
      </c>
      <c r="AJ27" s="2">
        <f t="shared" si="20"/>
        <v>0</v>
      </c>
      <c r="AK27" s="2">
        <f t="shared" si="21"/>
        <v>0</v>
      </c>
      <c r="AL27" s="2" t="s">
        <v>342</v>
      </c>
      <c r="AM27" s="2" t="s">
        <v>343</v>
      </c>
      <c r="AN27" s="2" t="s">
        <v>344</v>
      </c>
      <c r="AO27" s="2" t="s">
        <v>345</v>
      </c>
      <c r="AP27" s="2" t="s">
        <v>133</v>
      </c>
      <c r="AQ27" s="2" t="s">
        <v>133</v>
      </c>
      <c r="AR27" s="2" t="s">
        <v>133</v>
      </c>
      <c r="AS27" s="2">
        <v>0</v>
      </c>
      <c r="AT27" s="2" t="s">
        <v>133</v>
      </c>
      <c r="AU27" s="2" t="s">
        <v>133</v>
      </c>
      <c r="AV27" s="2">
        <v>0</v>
      </c>
      <c r="AW27" s="2">
        <v>0</v>
      </c>
      <c r="AX27" s="2">
        <v>0</v>
      </c>
      <c r="AY27" s="2">
        <v>0</v>
      </c>
      <c r="AZ27" s="2">
        <v>0</v>
      </c>
      <c r="BA27" s="2">
        <v>0</v>
      </c>
      <c r="BB27" s="2">
        <v>0</v>
      </c>
      <c r="BC27" s="2">
        <v>0</v>
      </c>
      <c r="BD27" s="2">
        <v>0</v>
      </c>
      <c r="BE27" s="2">
        <v>0</v>
      </c>
      <c r="BF27" s="2">
        <v>0</v>
      </c>
      <c r="BG27" s="2">
        <v>0</v>
      </c>
      <c r="BH27" s="2">
        <v>0</v>
      </c>
      <c r="BI27" s="2">
        <v>0</v>
      </c>
      <c r="BJ27" s="2">
        <v>0</v>
      </c>
      <c r="BK27" s="2">
        <v>0</v>
      </c>
      <c r="BL27" s="2">
        <v>0</v>
      </c>
      <c r="BM27" s="2">
        <v>0</v>
      </c>
      <c r="BN27" s="2">
        <v>0</v>
      </c>
      <c r="BO27" s="2">
        <v>0</v>
      </c>
      <c r="BP27" s="2">
        <v>0</v>
      </c>
      <c r="BQ27" s="2">
        <v>0</v>
      </c>
      <c r="BR27" s="2">
        <v>0</v>
      </c>
      <c r="BS27" s="2">
        <v>0</v>
      </c>
      <c r="BT27" s="2">
        <v>0</v>
      </c>
      <c r="BU27" s="2">
        <v>0</v>
      </c>
      <c r="BV27" s="2">
        <v>0</v>
      </c>
      <c r="BW27" s="2">
        <v>0</v>
      </c>
      <c r="BX27" s="2">
        <v>0</v>
      </c>
      <c r="BY27" s="2">
        <v>0</v>
      </c>
      <c r="BZ27" s="2">
        <v>0</v>
      </c>
      <c r="CA27" s="2">
        <v>0</v>
      </c>
      <c r="CB27" s="2">
        <v>0</v>
      </c>
      <c r="CC27" s="2">
        <v>0</v>
      </c>
      <c r="CD27" s="2">
        <v>0</v>
      </c>
      <c r="CE27" s="2">
        <v>0</v>
      </c>
      <c r="CF27" s="2">
        <v>0</v>
      </c>
      <c r="CG27" s="2">
        <v>0</v>
      </c>
      <c r="CH27" s="2">
        <v>0</v>
      </c>
      <c r="CI27" s="2">
        <v>0</v>
      </c>
      <c r="CJ27" s="2">
        <v>0</v>
      </c>
      <c r="CK27" s="2">
        <v>0</v>
      </c>
      <c r="CL27" s="2">
        <v>0</v>
      </c>
      <c r="CM27" s="2">
        <v>0</v>
      </c>
      <c r="CN27" s="2">
        <v>0</v>
      </c>
      <c r="CO27" s="2">
        <v>0</v>
      </c>
      <c r="CP27" s="2">
        <v>0</v>
      </c>
      <c r="CQ27" s="2">
        <v>0</v>
      </c>
      <c r="CR27" s="2">
        <v>0</v>
      </c>
      <c r="CS27" s="2">
        <v>0</v>
      </c>
      <c r="CT27" s="2">
        <v>0</v>
      </c>
      <c r="CU27" s="2" t="s">
        <v>137</v>
      </c>
    </row>
    <row r="28" spans="1:99" s="2" customFormat="1" x14ac:dyDescent="0.25">
      <c r="A28" s="2" t="s">
        <v>346</v>
      </c>
      <c r="C28" s="2" t="s">
        <v>347</v>
      </c>
      <c r="D28" s="2">
        <v>1988</v>
      </c>
      <c r="E28" s="2">
        <f t="shared" si="0"/>
        <v>27</v>
      </c>
      <c r="F28" s="2">
        <v>6</v>
      </c>
      <c r="G28" s="2">
        <v>9</v>
      </c>
      <c r="H28" s="2">
        <v>0</v>
      </c>
      <c r="I28" s="2">
        <v>0</v>
      </c>
      <c r="J28" s="2">
        <v>1369894</v>
      </c>
      <c r="K28" s="2">
        <v>1369894</v>
      </c>
      <c r="L28" s="2">
        <f t="shared" si="1"/>
        <v>59672445650.599998</v>
      </c>
      <c r="M28" s="2">
        <v>91157.056488000002</v>
      </c>
      <c r="N28" s="2">
        <f t="shared" si="2"/>
        <v>3970801380.61728</v>
      </c>
      <c r="O28" s="2">
        <f t="shared" si="3"/>
        <v>142.4329007625</v>
      </c>
      <c r="P28" s="2">
        <f t="shared" si="4"/>
        <v>368899845.61902767</v>
      </c>
      <c r="Q28" s="2">
        <f t="shared" si="5"/>
        <v>368.8998456190277</v>
      </c>
      <c r="R28" s="2">
        <v>3010</v>
      </c>
      <c r="S28" s="2">
        <f t="shared" si="6"/>
        <v>7795.8698999999997</v>
      </c>
      <c r="T28" s="2">
        <f t="shared" si="7"/>
        <v>1926400</v>
      </c>
      <c r="U28" s="2">
        <f t="shared" si="8"/>
        <v>83918800000</v>
      </c>
      <c r="V28" s="2">
        <v>584602.56483000005</v>
      </c>
      <c r="W28" s="2">
        <f t="shared" si="9"/>
        <v>178.186861760184</v>
      </c>
      <c r="X28" s="2">
        <f t="shared" si="10"/>
        <v>110.72021816341304</v>
      </c>
      <c r="Y28" s="2">
        <f t="shared" si="11"/>
        <v>2.6170759923438163</v>
      </c>
      <c r="Z28" s="2">
        <f t="shared" si="12"/>
        <v>15.027809233138635</v>
      </c>
      <c r="AA28" s="2">
        <f t="shared" si="13"/>
        <v>0.10545243281051558</v>
      </c>
      <c r="AB28" s="2">
        <f t="shared" si="14"/>
        <v>7.5139046165693175</v>
      </c>
      <c r="AC28" s="2">
        <v>6</v>
      </c>
      <c r="AD28" s="2">
        <f t="shared" si="15"/>
        <v>2.5046348721897727</v>
      </c>
      <c r="AE28" s="2">
        <v>190.19499999999999</v>
      </c>
      <c r="AF28" s="2">
        <f t="shared" si="16"/>
        <v>21.132757838155875</v>
      </c>
      <c r="AG28" s="2">
        <f t="shared" si="17"/>
        <v>2.1134989662499343E-2</v>
      </c>
      <c r="AH28" s="2">
        <f t="shared" si="18"/>
        <v>0.21831792647151629</v>
      </c>
      <c r="AI28" s="2">
        <f t="shared" si="19"/>
        <v>59672445650.599998</v>
      </c>
      <c r="AJ28" s="2">
        <f t="shared" si="20"/>
        <v>1689736851.1200001</v>
      </c>
      <c r="AK28" s="2">
        <f t="shared" si="21"/>
        <v>1689.7368511200002</v>
      </c>
      <c r="AL28" s="2" t="s">
        <v>348</v>
      </c>
      <c r="AM28" s="2" t="s">
        <v>349</v>
      </c>
      <c r="AN28" s="2" t="s">
        <v>350</v>
      </c>
      <c r="AO28" s="2" t="s">
        <v>351</v>
      </c>
      <c r="AP28" s="2" t="s">
        <v>352</v>
      </c>
      <c r="AQ28" s="2" t="s">
        <v>353</v>
      </c>
      <c r="AR28" s="2" t="s">
        <v>354</v>
      </c>
      <c r="AS28" s="2">
        <v>2</v>
      </c>
      <c r="AT28" s="2" t="s">
        <v>355</v>
      </c>
      <c r="AU28" s="2" t="s">
        <v>356</v>
      </c>
      <c r="AV28" s="2">
        <v>3</v>
      </c>
      <c r="AW28" s="5">
        <v>90</v>
      </c>
      <c r="AX28" s="5">
        <v>10</v>
      </c>
      <c r="AY28" s="2">
        <v>0</v>
      </c>
      <c r="AZ28" s="5">
        <v>3.2</v>
      </c>
      <c r="BA28" s="5">
        <v>0.7</v>
      </c>
      <c r="BB28" s="5">
        <v>0.7</v>
      </c>
      <c r="BC28" s="5">
        <v>2</v>
      </c>
      <c r="BD28" s="2">
        <v>0</v>
      </c>
      <c r="BE28" s="5">
        <v>1</v>
      </c>
      <c r="BF28" s="5">
        <v>22.9</v>
      </c>
      <c r="BG28" s="5">
        <v>24.9</v>
      </c>
      <c r="BH28" s="5">
        <v>6.9</v>
      </c>
      <c r="BI28" s="5">
        <v>22.4</v>
      </c>
      <c r="BJ28" s="5">
        <v>4.2</v>
      </c>
      <c r="BK28" s="5">
        <v>10.1</v>
      </c>
      <c r="BL28" s="5">
        <v>0.3</v>
      </c>
      <c r="BM28" s="5">
        <v>0.1</v>
      </c>
      <c r="BN28" s="5">
        <v>0.5</v>
      </c>
      <c r="BO28" s="5">
        <v>40622</v>
      </c>
      <c r="BP28" s="5">
        <v>9019</v>
      </c>
      <c r="BQ28" s="5">
        <v>19</v>
      </c>
      <c r="BR28" s="5">
        <v>4</v>
      </c>
      <c r="BS28" s="5">
        <v>0.08</v>
      </c>
      <c r="BT28" s="5">
        <v>0.02</v>
      </c>
      <c r="BU28" s="5">
        <v>64731</v>
      </c>
      <c r="BV28" s="5">
        <v>30</v>
      </c>
      <c r="BW28" s="5">
        <v>0.13</v>
      </c>
      <c r="BX28" s="5">
        <v>584072</v>
      </c>
      <c r="BY28" s="5">
        <v>90858</v>
      </c>
      <c r="BZ28" s="5">
        <v>271</v>
      </c>
      <c r="CA28" s="5">
        <v>42</v>
      </c>
      <c r="CB28" s="5">
        <v>3.45</v>
      </c>
      <c r="CC28" s="5">
        <v>0.56999999999999995</v>
      </c>
      <c r="CD28" s="5">
        <v>58</v>
      </c>
      <c r="CE28" s="5">
        <v>41</v>
      </c>
      <c r="CF28" s="5">
        <v>9</v>
      </c>
      <c r="CG28" s="5">
        <v>15</v>
      </c>
      <c r="CH28" s="5">
        <v>10</v>
      </c>
      <c r="CI28" s="5">
        <v>13</v>
      </c>
      <c r="CJ28" s="5">
        <v>12</v>
      </c>
      <c r="CK28" s="2">
        <v>0</v>
      </c>
      <c r="CL28" s="2">
        <v>0</v>
      </c>
      <c r="CM28" s="5">
        <v>5</v>
      </c>
      <c r="CN28" s="5">
        <v>7</v>
      </c>
      <c r="CO28" s="5">
        <v>1</v>
      </c>
      <c r="CP28" s="5">
        <v>3</v>
      </c>
      <c r="CQ28" s="5">
        <v>5</v>
      </c>
      <c r="CR28" s="5">
        <v>23</v>
      </c>
      <c r="CS28" s="2">
        <v>0</v>
      </c>
      <c r="CT28" s="2">
        <v>0</v>
      </c>
      <c r="CU28" s="2" t="s">
        <v>137</v>
      </c>
    </row>
    <row r="29" spans="1:99" s="2" customFormat="1" x14ac:dyDescent="0.25">
      <c r="A29" s="2" t="s">
        <v>357</v>
      </c>
      <c r="C29" s="2" t="s">
        <v>358</v>
      </c>
      <c r="D29" s="2">
        <v>1990</v>
      </c>
      <c r="E29" s="2">
        <f t="shared" si="0"/>
        <v>25</v>
      </c>
      <c r="F29" s="2">
        <v>70</v>
      </c>
      <c r="G29" s="2">
        <v>80</v>
      </c>
      <c r="H29" s="2">
        <v>1000</v>
      </c>
      <c r="I29" s="2">
        <v>46000</v>
      </c>
      <c r="J29" s="2">
        <v>40325</v>
      </c>
      <c r="K29" s="2">
        <v>46000</v>
      </c>
      <c r="L29" s="2">
        <f t="shared" si="1"/>
        <v>2003755400</v>
      </c>
      <c r="M29" s="2">
        <v>615.64583087999995</v>
      </c>
      <c r="N29" s="2">
        <f t="shared" si="2"/>
        <v>26817532.393132798</v>
      </c>
      <c r="O29" s="2">
        <f t="shared" si="3"/>
        <v>0.96194661074999999</v>
      </c>
      <c r="P29" s="2">
        <f t="shared" si="4"/>
        <v>2491432.4871550365</v>
      </c>
      <c r="Q29" s="2">
        <f t="shared" si="5"/>
        <v>2.4914324871550368</v>
      </c>
      <c r="R29" s="2">
        <v>78.400000000000006</v>
      </c>
      <c r="S29" s="2">
        <f t="shared" si="6"/>
        <v>203.055216</v>
      </c>
      <c r="T29" s="2">
        <f t="shared" si="7"/>
        <v>50176</v>
      </c>
      <c r="U29" s="2">
        <f t="shared" si="8"/>
        <v>2185792000</v>
      </c>
      <c r="V29" s="2">
        <v>41285.719101000002</v>
      </c>
      <c r="W29" s="2">
        <f t="shared" si="9"/>
        <v>12.583887181984799</v>
      </c>
      <c r="X29" s="2">
        <f t="shared" si="10"/>
        <v>7.8192674834147953</v>
      </c>
      <c r="Y29" s="2">
        <f t="shared" si="11"/>
        <v>2.2489776817383307</v>
      </c>
      <c r="Z29" s="2">
        <f t="shared" si="12"/>
        <v>74.718112413396554</v>
      </c>
      <c r="AA29" s="2">
        <f t="shared" si="13"/>
        <v>0.25299289685484827</v>
      </c>
      <c r="AB29" s="2">
        <f t="shared" si="14"/>
        <v>3.2022048177169951</v>
      </c>
      <c r="AC29" s="2">
        <v>70</v>
      </c>
      <c r="AD29" s="2">
        <f t="shared" si="15"/>
        <v>1.067401605905665</v>
      </c>
      <c r="AE29" s="2">
        <v>6.9870000000000001</v>
      </c>
      <c r="AF29" s="2">
        <f t="shared" si="16"/>
        <v>81.501404676579668</v>
      </c>
      <c r="AG29" s="2">
        <f t="shared" si="17"/>
        <v>1.2786801796905112</v>
      </c>
      <c r="AH29" s="2">
        <f t="shared" si="18"/>
        <v>5.0089031562997183E-2</v>
      </c>
      <c r="AI29" s="2">
        <f t="shared" si="19"/>
        <v>1756552967.5</v>
      </c>
      <c r="AJ29" s="2">
        <f t="shared" si="20"/>
        <v>49740081</v>
      </c>
      <c r="AK29" s="2">
        <f t="shared" si="21"/>
        <v>49.740081000000004</v>
      </c>
      <c r="AL29" s="2" t="s">
        <v>329</v>
      </c>
      <c r="AM29" s="2" t="s">
        <v>133</v>
      </c>
      <c r="AN29" s="2" t="s">
        <v>133</v>
      </c>
      <c r="AO29" s="2" t="s">
        <v>330</v>
      </c>
      <c r="AP29" s="2" t="s">
        <v>331</v>
      </c>
      <c r="AQ29" s="2" t="s">
        <v>178</v>
      </c>
      <c r="AR29" s="2" t="s">
        <v>332</v>
      </c>
      <c r="AS29" s="2">
        <v>1</v>
      </c>
      <c r="AT29" s="2" t="s">
        <v>333</v>
      </c>
      <c r="AU29" s="2" t="s">
        <v>334</v>
      </c>
      <c r="AV29" s="2">
        <v>3</v>
      </c>
      <c r="AW29" s="5">
        <v>96</v>
      </c>
      <c r="AX29" s="5">
        <v>4</v>
      </c>
      <c r="AY29" s="2">
        <v>0</v>
      </c>
      <c r="AZ29" s="5">
        <v>0.3</v>
      </c>
      <c r="BA29" s="2">
        <v>0</v>
      </c>
      <c r="BB29" s="2">
        <v>0</v>
      </c>
      <c r="BC29" s="2">
        <v>0</v>
      </c>
      <c r="BD29" s="2">
        <v>0</v>
      </c>
      <c r="BE29" s="5">
        <v>0.5</v>
      </c>
      <c r="BF29" s="5">
        <v>8.8000000000000007</v>
      </c>
      <c r="BG29" s="5">
        <v>27.8</v>
      </c>
      <c r="BH29" s="5">
        <v>0.6</v>
      </c>
      <c r="BI29" s="5">
        <v>47.1</v>
      </c>
      <c r="BJ29" s="5">
        <v>12.9</v>
      </c>
      <c r="BK29" s="5">
        <v>1.1000000000000001</v>
      </c>
      <c r="BL29" s="2">
        <v>0</v>
      </c>
      <c r="BM29" s="2">
        <v>0</v>
      </c>
      <c r="BN29" s="5">
        <v>1</v>
      </c>
      <c r="BO29" s="5">
        <v>527</v>
      </c>
      <c r="BP29" s="5">
        <v>485</v>
      </c>
      <c r="BQ29" s="5">
        <v>2</v>
      </c>
      <c r="BR29" s="5">
        <v>2</v>
      </c>
      <c r="BS29" s="5">
        <v>0.03</v>
      </c>
      <c r="BT29" s="5">
        <v>0.03</v>
      </c>
      <c r="BU29" s="5">
        <v>1291</v>
      </c>
      <c r="BV29" s="5">
        <v>6</v>
      </c>
      <c r="BW29" s="5">
        <v>0.08</v>
      </c>
      <c r="BX29" s="5">
        <v>7165</v>
      </c>
      <c r="BY29" s="5">
        <v>2905</v>
      </c>
      <c r="BZ29" s="5">
        <v>32</v>
      </c>
      <c r="CA29" s="5">
        <v>13</v>
      </c>
      <c r="CB29" s="5">
        <v>1.1599999999999999</v>
      </c>
      <c r="CC29" s="5">
        <v>0.49</v>
      </c>
      <c r="CD29" s="5">
        <v>8</v>
      </c>
      <c r="CE29" s="5">
        <v>2</v>
      </c>
      <c r="CF29" s="5">
        <v>2</v>
      </c>
      <c r="CG29" s="5">
        <v>2</v>
      </c>
      <c r="CH29" s="5">
        <v>23</v>
      </c>
      <c r="CI29" s="5">
        <v>27</v>
      </c>
      <c r="CJ29" s="5">
        <v>28</v>
      </c>
      <c r="CK29" s="5">
        <v>3</v>
      </c>
      <c r="CL29" s="2">
        <v>0</v>
      </c>
      <c r="CM29" s="5">
        <v>33</v>
      </c>
      <c r="CN29" s="5">
        <v>46</v>
      </c>
      <c r="CO29" s="5">
        <v>5</v>
      </c>
      <c r="CP29" s="5">
        <v>20</v>
      </c>
      <c r="CQ29" s="5">
        <v>1</v>
      </c>
      <c r="CR29" s="5">
        <v>1</v>
      </c>
      <c r="CS29" s="2">
        <v>0</v>
      </c>
      <c r="CT29" s="2">
        <v>0</v>
      </c>
      <c r="CU29" s="2" t="s">
        <v>137</v>
      </c>
    </row>
    <row r="30" spans="1:99" s="2" customFormat="1" x14ac:dyDescent="0.25">
      <c r="A30" s="2" t="s">
        <v>359</v>
      </c>
      <c r="C30" s="2" t="s">
        <v>360</v>
      </c>
      <c r="D30" s="2">
        <v>1963</v>
      </c>
      <c r="E30" s="2">
        <f t="shared" si="0"/>
        <v>52</v>
      </c>
      <c r="F30" s="2">
        <v>26</v>
      </c>
      <c r="G30" s="2">
        <v>36</v>
      </c>
      <c r="H30" s="2">
        <v>0</v>
      </c>
      <c r="I30" s="2">
        <v>223100</v>
      </c>
      <c r="J30" s="2">
        <v>215500</v>
      </c>
      <c r="K30" s="2">
        <v>223100</v>
      </c>
      <c r="L30" s="2">
        <f t="shared" si="1"/>
        <v>9718213690</v>
      </c>
      <c r="M30" s="2">
        <v>9980</v>
      </c>
      <c r="N30" s="2">
        <f t="shared" si="2"/>
        <v>434728800</v>
      </c>
      <c r="O30" s="2">
        <f t="shared" si="3"/>
        <v>15.59375</v>
      </c>
      <c r="P30" s="2">
        <f t="shared" si="4"/>
        <v>40387662.800000004</v>
      </c>
      <c r="Q30" s="2">
        <f t="shared" si="5"/>
        <v>40.387662800000001</v>
      </c>
      <c r="R30" s="2">
        <v>16</v>
      </c>
      <c r="S30" s="2">
        <f t="shared" si="6"/>
        <v>41.439839999999997</v>
      </c>
      <c r="T30" s="2">
        <f t="shared" si="7"/>
        <v>10240</v>
      </c>
      <c r="U30" s="2">
        <f t="shared" si="8"/>
        <v>446080000</v>
      </c>
      <c r="V30" s="2">
        <v>90685.208184000003</v>
      </c>
      <c r="W30" s="2">
        <f t="shared" si="9"/>
        <v>27.640851454483201</v>
      </c>
      <c r="X30" s="2">
        <f t="shared" si="10"/>
        <v>17.175234318800499</v>
      </c>
      <c r="Y30" s="2">
        <f t="shared" si="11"/>
        <v>1.2269361070201221</v>
      </c>
      <c r="Z30" s="2">
        <f t="shared" si="12"/>
        <v>22.354658099486393</v>
      </c>
      <c r="AA30" s="2">
        <f t="shared" si="13"/>
        <v>0.10398531946505039</v>
      </c>
      <c r="AB30" s="2">
        <f t="shared" si="14"/>
        <v>2.5793836268638151</v>
      </c>
      <c r="AC30" s="2">
        <v>26</v>
      </c>
      <c r="AD30" s="2">
        <f t="shared" si="15"/>
        <v>0.85979454228793817</v>
      </c>
      <c r="AE30" s="2" t="s">
        <v>133</v>
      </c>
      <c r="AF30" s="2">
        <f t="shared" si="16"/>
        <v>1.0260521042084167</v>
      </c>
      <c r="AG30" s="2">
        <f t="shared" si="17"/>
        <v>9.5017647623207482E-2</v>
      </c>
      <c r="AH30" s="2">
        <f t="shared" si="18"/>
        <v>0.15193902494720576</v>
      </c>
      <c r="AI30" s="2">
        <f t="shared" si="19"/>
        <v>9387158450</v>
      </c>
      <c r="AJ30" s="2">
        <f t="shared" si="20"/>
        <v>265814940</v>
      </c>
      <c r="AK30" s="2">
        <f t="shared" si="21"/>
        <v>265.81493999999998</v>
      </c>
      <c r="AL30" s="2" t="s">
        <v>361</v>
      </c>
      <c r="AM30" s="2" t="s">
        <v>362</v>
      </c>
      <c r="AN30" s="2" t="s">
        <v>363</v>
      </c>
      <c r="AO30" s="2" t="s">
        <v>364</v>
      </c>
      <c r="AP30" s="2" t="s">
        <v>133</v>
      </c>
      <c r="AQ30" s="2" t="s">
        <v>133</v>
      </c>
      <c r="AR30" s="2" t="s">
        <v>133</v>
      </c>
      <c r="AS30" s="2">
        <v>0</v>
      </c>
      <c r="AT30" s="2" t="s">
        <v>133</v>
      </c>
      <c r="AU30" s="2" t="s">
        <v>133</v>
      </c>
      <c r="AV30" s="2">
        <v>0</v>
      </c>
      <c r="AW30" s="2">
        <v>0</v>
      </c>
      <c r="AX30" s="2">
        <v>0</v>
      </c>
      <c r="AY30" s="2">
        <v>0</v>
      </c>
      <c r="AZ30" s="2">
        <v>0</v>
      </c>
      <c r="BA30" s="2">
        <v>0</v>
      </c>
      <c r="BB30" s="2">
        <v>0</v>
      </c>
      <c r="BC30" s="2">
        <v>0</v>
      </c>
      <c r="BD30" s="2">
        <v>0</v>
      </c>
      <c r="BE30" s="2">
        <v>0</v>
      </c>
      <c r="BF30" s="2">
        <v>0</v>
      </c>
      <c r="BG30" s="2">
        <v>0</v>
      </c>
      <c r="BH30" s="2">
        <v>0</v>
      </c>
      <c r="BI30" s="2">
        <v>0</v>
      </c>
      <c r="BJ30" s="2">
        <v>0</v>
      </c>
      <c r="BK30" s="2">
        <v>0</v>
      </c>
      <c r="BL30" s="2">
        <v>0</v>
      </c>
      <c r="BM30" s="2">
        <v>0</v>
      </c>
      <c r="BN30" s="2">
        <v>0</v>
      </c>
      <c r="BO30" s="2">
        <v>0</v>
      </c>
      <c r="BP30" s="2">
        <v>0</v>
      </c>
      <c r="BQ30" s="2">
        <v>0</v>
      </c>
      <c r="BR30" s="2">
        <v>0</v>
      </c>
      <c r="BS30" s="2">
        <v>0</v>
      </c>
      <c r="BT30" s="2">
        <v>0</v>
      </c>
      <c r="BU30" s="2">
        <v>0</v>
      </c>
      <c r="BV30" s="2">
        <v>0</v>
      </c>
      <c r="BW30" s="2">
        <v>0</v>
      </c>
      <c r="BX30" s="2">
        <v>0</v>
      </c>
      <c r="BY30" s="2">
        <v>0</v>
      </c>
      <c r="BZ30" s="2">
        <v>0</v>
      </c>
      <c r="CA30" s="2">
        <v>0</v>
      </c>
      <c r="CB30" s="2">
        <v>0</v>
      </c>
      <c r="CC30" s="2">
        <v>0</v>
      </c>
      <c r="CD30" s="2">
        <v>0</v>
      </c>
      <c r="CE30" s="2">
        <v>0</v>
      </c>
      <c r="CF30" s="2">
        <v>0</v>
      </c>
      <c r="CG30" s="2">
        <v>0</v>
      </c>
      <c r="CH30" s="2">
        <v>0</v>
      </c>
      <c r="CI30" s="2">
        <v>0</v>
      </c>
      <c r="CJ30" s="2">
        <v>0</v>
      </c>
      <c r="CK30" s="2">
        <v>0</v>
      </c>
      <c r="CL30" s="2">
        <v>0</v>
      </c>
      <c r="CM30" s="2">
        <v>0</v>
      </c>
      <c r="CN30" s="2">
        <v>0</v>
      </c>
      <c r="CO30" s="2">
        <v>0</v>
      </c>
      <c r="CP30" s="2">
        <v>0</v>
      </c>
      <c r="CQ30" s="2">
        <v>0</v>
      </c>
      <c r="CR30" s="2">
        <v>0</v>
      </c>
      <c r="CS30" s="2">
        <v>0</v>
      </c>
      <c r="CT30" s="2">
        <v>0</v>
      </c>
      <c r="CU30" s="2" t="s">
        <v>365</v>
      </c>
    </row>
    <row r="31" spans="1:99" s="2" customFormat="1" x14ac:dyDescent="0.25">
      <c r="A31" s="2" t="s">
        <v>366</v>
      </c>
      <c r="C31" s="2" t="s">
        <v>367</v>
      </c>
      <c r="D31" s="2">
        <v>1960</v>
      </c>
      <c r="E31" s="2">
        <f t="shared" si="0"/>
        <v>55</v>
      </c>
      <c r="F31" s="2">
        <v>132</v>
      </c>
      <c r="G31" s="2">
        <v>162</v>
      </c>
      <c r="H31" s="2">
        <v>400</v>
      </c>
      <c r="I31" s="2">
        <v>40356</v>
      </c>
      <c r="J31" s="2">
        <v>38173</v>
      </c>
      <c r="K31" s="2">
        <v>40356</v>
      </c>
      <c r="L31" s="2">
        <f t="shared" si="1"/>
        <v>1757903324.4000001</v>
      </c>
      <c r="M31" s="2">
        <v>850</v>
      </c>
      <c r="N31" s="2">
        <f t="shared" si="2"/>
        <v>37026000</v>
      </c>
      <c r="O31" s="2">
        <f t="shared" si="3"/>
        <v>1.328125</v>
      </c>
      <c r="P31" s="2">
        <f t="shared" si="4"/>
        <v>3439831</v>
      </c>
      <c r="Q31" s="2">
        <f t="shared" si="5"/>
        <v>3.4398310000000003</v>
      </c>
      <c r="R31" s="2">
        <v>19</v>
      </c>
      <c r="S31" s="2">
        <f t="shared" si="6"/>
        <v>49.209809999999997</v>
      </c>
      <c r="T31" s="2">
        <f t="shared" si="7"/>
        <v>12160</v>
      </c>
      <c r="U31" s="2">
        <f t="shared" si="8"/>
        <v>529720000</v>
      </c>
      <c r="V31" s="2">
        <v>42000.984090999998</v>
      </c>
      <c r="W31" s="2">
        <f t="shared" si="9"/>
        <v>12.801899950936798</v>
      </c>
      <c r="X31" s="2">
        <f t="shared" si="10"/>
        <v>7.9547343809308542</v>
      </c>
      <c r="Y31" s="2">
        <f t="shared" si="11"/>
        <v>1.9471560882367753</v>
      </c>
      <c r="Z31" s="2">
        <f t="shared" si="12"/>
        <v>47.477538065143413</v>
      </c>
      <c r="AA31" s="2">
        <f t="shared" si="13"/>
        <v>0.27188548600263834</v>
      </c>
      <c r="AB31" s="2">
        <f t="shared" si="14"/>
        <v>1.0790349560259866</v>
      </c>
      <c r="AC31" s="2">
        <v>132</v>
      </c>
      <c r="AD31" s="2">
        <f t="shared" si="15"/>
        <v>0.3596783186753289</v>
      </c>
      <c r="AE31" s="2">
        <v>14.2</v>
      </c>
      <c r="AF31" s="2">
        <f t="shared" si="16"/>
        <v>14.305882352941177</v>
      </c>
      <c r="AG31" s="2">
        <f t="shared" si="17"/>
        <v>0.69148098300040894</v>
      </c>
      <c r="AH31" s="2">
        <f t="shared" si="18"/>
        <v>7.3054790834660738E-2</v>
      </c>
      <c r="AI31" s="2">
        <f t="shared" si="19"/>
        <v>1662812062.7</v>
      </c>
      <c r="AJ31" s="2">
        <f t="shared" si="20"/>
        <v>47085632.039999999</v>
      </c>
      <c r="AK31" s="2">
        <f t="shared" si="21"/>
        <v>47.08563204</v>
      </c>
      <c r="AL31" s="2" t="s">
        <v>368</v>
      </c>
      <c r="AM31" s="2" t="s">
        <v>369</v>
      </c>
      <c r="AN31" s="2" t="s">
        <v>370</v>
      </c>
      <c r="AO31" s="2" t="s">
        <v>371</v>
      </c>
      <c r="AP31" s="2" t="s">
        <v>372</v>
      </c>
      <c r="AQ31" s="2" t="s">
        <v>373</v>
      </c>
      <c r="AR31" s="2" t="s">
        <v>374</v>
      </c>
      <c r="AS31" s="2">
        <v>1</v>
      </c>
      <c r="AT31" s="2" t="s">
        <v>375</v>
      </c>
      <c r="AU31" s="2" t="s">
        <v>376</v>
      </c>
      <c r="AV31" s="2">
        <v>3</v>
      </c>
      <c r="AW31" s="5">
        <v>98</v>
      </c>
      <c r="AX31" s="5">
        <v>2</v>
      </c>
      <c r="AY31" s="5">
        <v>1</v>
      </c>
      <c r="AZ31" s="5">
        <v>1.2</v>
      </c>
      <c r="BA31" s="5">
        <v>0.9</v>
      </c>
      <c r="BB31" s="5">
        <v>0.6</v>
      </c>
      <c r="BC31" s="2">
        <v>0</v>
      </c>
      <c r="BD31" s="2">
        <v>0</v>
      </c>
      <c r="BE31" s="5">
        <v>0.4</v>
      </c>
      <c r="BF31" s="5">
        <v>2</v>
      </c>
      <c r="BG31" s="5">
        <v>5.8</v>
      </c>
      <c r="BH31" s="5">
        <v>0.7</v>
      </c>
      <c r="BI31" s="5">
        <v>70</v>
      </c>
      <c r="BJ31" s="5">
        <v>4.9000000000000004</v>
      </c>
      <c r="BK31" s="5">
        <v>7.8</v>
      </c>
      <c r="BL31" s="5">
        <v>0.7</v>
      </c>
      <c r="BM31" s="2">
        <v>0</v>
      </c>
      <c r="BN31" s="5">
        <v>4.9000000000000004</v>
      </c>
      <c r="BO31" s="5">
        <v>98</v>
      </c>
      <c r="BP31" s="5">
        <v>88</v>
      </c>
      <c r="BQ31" s="5">
        <v>1</v>
      </c>
      <c r="BR31" s="5">
        <v>1</v>
      </c>
      <c r="BS31" s="5">
        <v>0.03</v>
      </c>
      <c r="BT31" s="5">
        <v>0.03</v>
      </c>
      <c r="BU31" s="5">
        <v>498</v>
      </c>
      <c r="BV31" s="5">
        <v>4</v>
      </c>
      <c r="BW31" s="5">
        <v>0.18</v>
      </c>
      <c r="BX31" s="5">
        <v>9814</v>
      </c>
      <c r="BY31" s="5">
        <v>2140</v>
      </c>
      <c r="BZ31" s="5">
        <v>87</v>
      </c>
      <c r="CA31" s="5">
        <v>19</v>
      </c>
      <c r="CB31" s="5">
        <v>0.79</v>
      </c>
      <c r="CC31" s="5">
        <v>0.18</v>
      </c>
      <c r="CD31" s="5">
        <v>19</v>
      </c>
      <c r="CE31" s="5">
        <v>10</v>
      </c>
      <c r="CF31" s="5">
        <v>14</v>
      </c>
      <c r="CG31" s="5">
        <v>17</v>
      </c>
      <c r="CH31" s="5">
        <v>13</v>
      </c>
      <c r="CI31" s="5">
        <v>3</v>
      </c>
      <c r="CJ31" s="5">
        <v>3</v>
      </c>
      <c r="CK31" s="5">
        <v>9</v>
      </c>
      <c r="CL31" s="2">
        <v>0</v>
      </c>
      <c r="CM31" s="5">
        <v>28</v>
      </c>
      <c r="CN31" s="5">
        <v>37</v>
      </c>
      <c r="CO31" s="5">
        <v>1</v>
      </c>
      <c r="CP31" s="5">
        <v>5</v>
      </c>
      <c r="CQ31" s="5">
        <v>11</v>
      </c>
      <c r="CR31" s="5">
        <v>29</v>
      </c>
      <c r="CS31" s="2">
        <v>0</v>
      </c>
      <c r="CT31" s="2">
        <v>0</v>
      </c>
      <c r="CU31" s="2" t="s">
        <v>365</v>
      </c>
    </row>
    <row r="32" spans="1:99" s="2" customFormat="1" x14ac:dyDescent="0.25">
      <c r="A32" s="2" t="s">
        <v>377</v>
      </c>
      <c r="C32" s="2" t="s">
        <v>378</v>
      </c>
      <c r="D32" s="2">
        <v>1940</v>
      </c>
      <c r="E32" s="2">
        <f t="shared" si="0"/>
        <v>75</v>
      </c>
      <c r="F32" s="2">
        <v>155</v>
      </c>
      <c r="G32" s="2">
        <v>235</v>
      </c>
      <c r="H32" s="2">
        <v>1200</v>
      </c>
      <c r="I32" s="2">
        <v>161070</v>
      </c>
      <c r="J32" s="2">
        <v>152570</v>
      </c>
      <c r="K32" s="2">
        <v>161070</v>
      </c>
      <c r="L32" s="2">
        <f t="shared" si="1"/>
        <v>7016193093</v>
      </c>
      <c r="M32" s="2">
        <v>2683</v>
      </c>
      <c r="N32" s="2">
        <f t="shared" si="2"/>
        <v>116871480</v>
      </c>
      <c r="O32" s="2">
        <f t="shared" si="3"/>
        <v>4.1921875000000002</v>
      </c>
      <c r="P32" s="2">
        <f t="shared" si="4"/>
        <v>10857725.380000001</v>
      </c>
      <c r="Q32" s="2">
        <f t="shared" si="5"/>
        <v>10.85772538</v>
      </c>
      <c r="R32" s="2">
        <v>560</v>
      </c>
      <c r="S32" s="2">
        <f t="shared" si="6"/>
        <v>1450.3943999999999</v>
      </c>
      <c r="T32" s="2">
        <f t="shared" si="7"/>
        <v>358400</v>
      </c>
      <c r="U32" s="2">
        <f t="shared" si="8"/>
        <v>15612800000</v>
      </c>
      <c r="V32" s="2">
        <v>106903.89133</v>
      </c>
      <c r="W32" s="2">
        <f t="shared" si="9"/>
        <v>32.584306077383999</v>
      </c>
      <c r="X32" s="2">
        <f t="shared" si="10"/>
        <v>20.24695559455402</v>
      </c>
      <c r="Y32" s="2">
        <f t="shared" si="11"/>
        <v>2.7895486582317575</v>
      </c>
      <c r="Z32" s="2">
        <f t="shared" si="12"/>
        <v>60.033406721639871</v>
      </c>
      <c r="AA32" s="2">
        <f t="shared" si="13"/>
        <v>0.17314390903072163</v>
      </c>
      <c r="AB32" s="2">
        <f t="shared" si="14"/>
        <v>1.161936904289804</v>
      </c>
      <c r="AC32" s="2">
        <v>155</v>
      </c>
      <c r="AD32" s="2">
        <f t="shared" si="15"/>
        <v>0.38731230142993467</v>
      </c>
      <c r="AE32" s="2">
        <v>323.31599999999997</v>
      </c>
      <c r="AF32" s="2">
        <f t="shared" si="16"/>
        <v>133.5818114051435</v>
      </c>
      <c r="AG32" s="2">
        <f t="shared" si="17"/>
        <v>0.49213490142001165</v>
      </c>
      <c r="AH32" s="2">
        <f t="shared" si="18"/>
        <v>5.7694922549850036E-2</v>
      </c>
      <c r="AI32" s="2">
        <f t="shared" si="19"/>
        <v>6645933943</v>
      </c>
      <c r="AJ32" s="2">
        <f t="shared" si="20"/>
        <v>188192043.59999999</v>
      </c>
      <c r="AK32" s="2">
        <f t="shared" si="21"/>
        <v>188.19204360000001</v>
      </c>
      <c r="AL32" s="2" t="s">
        <v>379</v>
      </c>
      <c r="AM32" s="2" t="s">
        <v>380</v>
      </c>
      <c r="AN32" s="2" t="s">
        <v>381</v>
      </c>
      <c r="AO32" s="2" t="s">
        <v>382</v>
      </c>
      <c r="AP32" s="2" t="s">
        <v>383</v>
      </c>
      <c r="AQ32" s="2" t="s">
        <v>353</v>
      </c>
      <c r="AR32" s="2" t="s">
        <v>384</v>
      </c>
      <c r="AS32" s="2">
        <v>2</v>
      </c>
      <c r="AT32" s="2" t="s">
        <v>385</v>
      </c>
      <c r="AU32" s="2" t="s">
        <v>386</v>
      </c>
      <c r="AV32" s="2">
        <v>2</v>
      </c>
      <c r="AW32" s="5">
        <v>83</v>
      </c>
      <c r="AX32" s="5">
        <v>15</v>
      </c>
      <c r="AY32" s="5">
        <v>1</v>
      </c>
      <c r="AZ32" s="5">
        <v>0.1</v>
      </c>
      <c r="BA32" s="5">
        <v>0.1</v>
      </c>
      <c r="BB32" s="5">
        <v>0.4</v>
      </c>
      <c r="BC32" s="5">
        <v>0.3</v>
      </c>
      <c r="BD32" s="2">
        <v>0</v>
      </c>
      <c r="BE32" s="5">
        <v>0.2</v>
      </c>
      <c r="BF32" s="5">
        <v>23.1</v>
      </c>
      <c r="BG32" s="5">
        <v>35.6</v>
      </c>
      <c r="BH32" s="5">
        <v>6.6</v>
      </c>
      <c r="BI32" s="5">
        <v>24</v>
      </c>
      <c r="BJ32" s="5">
        <v>2.9</v>
      </c>
      <c r="BK32" s="5">
        <v>6.2</v>
      </c>
      <c r="BL32" s="2">
        <v>0</v>
      </c>
      <c r="BM32" s="2">
        <v>0</v>
      </c>
      <c r="BN32" s="5">
        <v>0.5</v>
      </c>
      <c r="BO32" s="5">
        <v>38278</v>
      </c>
      <c r="BP32" s="5">
        <v>6673</v>
      </c>
      <c r="BQ32" s="5">
        <v>36</v>
      </c>
      <c r="BR32" s="5">
        <v>6</v>
      </c>
      <c r="BS32" s="5">
        <v>0.12</v>
      </c>
      <c r="BT32" s="5">
        <v>0.02</v>
      </c>
      <c r="BU32" s="5">
        <v>57475</v>
      </c>
      <c r="BV32" s="5">
        <v>53</v>
      </c>
      <c r="BW32" s="5">
        <v>0.18</v>
      </c>
      <c r="BX32" s="5">
        <v>156229</v>
      </c>
      <c r="BY32" s="5">
        <v>21663</v>
      </c>
      <c r="BZ32" s="5">
        <v>145</v>
      </c>
      <c r="CA32" s="5">
        <v>20</v>
      </c>
      <c r="CB32" s="5">
        <v>0.54</v>
      </c>
      <c r="CC32" s="5">
        <v>0.08</v>
      </c>
      <c r="CD32" s="5">
        <v>13</v>
      </c>
      <c r="CE32" s="5">
        <v>10</v>
      </c>
      <c r="CF32" s="5">
        <v>3</v>
      </c>
      <c r="CG32" s="5">
        <v>5</v>
      </c>
      <c r="CH32" s="5">
        <v>25</v>
      </c>
      <c r="CI32" s="5">
        <v>39</v>
      </c>
      <c r="CJ32" s="5">
        <v>41</v>
      </c>
      <c r="CK32" s="5">
        <v>1</v>
      </c>
      <c r="CL32" s="2">
        <v>0</v>
      </c>
      <c r="CM32" s="5">
        <v>13</v>
      </c>
      <c r="CN32" s="5">
        <v>22</v>
      </c>
      <c r="CO32" s="5">
        <v>1</v>
      </c>
      <c r="CP32" s="5">
        <v>4</v>
      </c>
      <c r="CQ32" s="5">
        <v>6</v>
      </c>
      <c r="CR32" s="5">
        <v>18</v>
      </c>
      <c r="CS32" s="2">
        <v>0</v>
      </c>
      <c r="CT32" s="2">
        <v>0</v>
      </c>
      <c r="CU32" s="2" t="s">
        <v>365</v>
      </c>
    </row>
    <row r="33" spans="1:99" s="2" customFormat="1" x14ac:dyDescent="0.25">
      <c r="A33" s="2" t="s">
        <v>387</v>
      </c>
      <c r="C33" s="2" t="s">
        <v>388</v>
      </c>
      <c r="D33" s="2">
        <v>1965</v>
      </c>
      <c r="E33" s="2">
        <f t="shared" si="0"/>
        <v>50</v>
      </c>
      <c r="F33" s="2">
        <v>195</v>
      </c>
      <c r="G33" s="2">
        <v>260</v>
      </c>
      <c r="H33" s="2">
        <v>6200</v>
      </c>
      <c r="I33" s="2">
        <v>58350</v>
      </c>
      <c r="J33" s="2">
        <v>51200</v>
      </c>
      <c r="K33" s="2">
        <v>58350</v>
      </c>
      <c r="L33" s="2">
        <f t="shared" si="1"/>
        <v>2541720165</v>
      </c>
      <c r="M33" s="2">
        <v>747</v>
      </c>
      <c r="N33" s="2">
        <f t="shared" si="2"/>
        <v>32539320</v>
      </c>
      <c r="O33" s="2">
        <f t="shared" si="3"/>
        <v>1.1671875</v>
      </c>
      <c r="P33" s="2">
        <f t="shared" si="4"/>
        <v>3023004.42</v>
      </c>
      <c r="Q33" s="2">
        <f t="shared" si="5"/>
        <v>3.0230044200000004</v>
      </c>
      <c r="R33" s="2">
        <v>145</v>
      </c>
      <c r="S33" s="2">
        <f t="shared" si="6"/>
        <v>375.54854999999998</v>
      </c>
      <c r="T33" s="2">
        <f t="shared" si="7"/>
        <v>92800</v>
      </c>
      <c r="U33" s="2">
        <f t="shared" si="8"/>
        <v>4042600000</v>
      </c>
      <c r="V33" s="2">
        <v>57315.265019999999</v>
      </c>
      <c r="W33" s="2">
        <f t="shared" si="9"/>
        <v>17.469692778096</v>
      </c>
      <c r="X33" s="2">
        <f t="shared" si="10"/>
        <v>10.855167303197881</v>
      </c>
      <c r="Y33" s="2">
        <f t="shared" si="11"/>
        <v>2.8343975740353833</v>
      </c>
      <c r="Z33" s="2">
        <f t="shared" si="12"/>
        <v>78.112270477686693</v>
      </c>
      <c r="AA33" s="2">
        <f t="shared" si="13"/>
        <v>0.27661975635777436</v>
      </c>
      <c r="AB33" s="2">
        <f t="shared" si="14"/>
        <v>1.2017272381182567</v>
      </c>
      <c r="AC33" s="2">
        <v>195</v>
      </c>
      <c r="AD33" s="2">
        <f t="shared" si="15"/>
        <v>0.40057574603941892</v>
      </c>
      <c r="AE33" s="2">
        <v>67.246200000000002</v>
      </c>
      <c r="AF33" s="2">
        <f t="shared" si="16"/>
        <v>124.23025435073627</v>
      </c>
      <c r="AG33" s="2">
        <f t="shared" si="17"/>
        <v>1.2135578212422451</v>
      </c>
      <c r="AH33" s="2">
        <f t="shared" si="18"/>
        <v>4.7867055062202062E-2</v>
      </c>
      <c r="AI33" s="2">
        <f t="shared" si="19"/>
        <v>2230266880</v>
      </c>
      <c r="AJ33" s="2">
        <f t="shared" si="20"/>
        <v>63154176</v>
      </c>
      <c r="AK33" s="2">
        <f t="shared" si="21"/>
        <v>63.154176</v>
      </c>
      <c r="AL33" s="2" t="s">
        <v>389</v>
      </c>
      <c r="AM33" s="2" t="s">
        <v>133</v>
      </c>
      <c r="AN33" s="2" t="s">
        <v>390</v>
      </c>
      <c r="AO33" s="2" t="s">
        <v>391</v>
      </c>
      <c r="AP33" s="2" t="s">
        <v>392</v>
      </c>
      <c r="AQ33" s="2" t="s">
        <v>393</v>
      </c>
      <c r="AR33" s="2" t="s">
        <v>394</v>
      </c>
      <c r="AS33" s="2">
        <v>1</v>
      </c>
      <c r="AT33" s="2" t="s">
        <v>395</v>
      </c>
      <c r="AU33" s="2" t="s">
        <v>396</v>
      </c>
      <c r="AV33" s="2">
        <v>2</v>
      </c>
      <c r="AW33" s="5">
        <v>98</v>
      </c>
      <c r="AX33" s="5">
        <v>2</v>
      </c>
      <c r="AY33" s="2">
        <v>0</v>
      </c>
      <c r="AZ33" s="5">
        <v>0.5</v>
      </c>
      <c r="BA33" s="2">
        <v>0</v>
      </c>
      <c r="BB33" s="5">
        <v>0.2</v>
      </c>
      <c r="BC33" s="5">
        <v>0.4</v>
      </c>
      <c r="BD33" s="2">
        <v>0</v>
      </c>
      <c r="BE33" s="5">
        <v>0.5</v>
      </c>
      <c r="BF33" s="5">
        <v>27.6</v>
      </c>
      <c r="BG33" s="5">
        <v>16.899999999999999</v>
      </c>
      <c r="BH33" s="5">
        <v>11.4</v>
      </c>
      <c r="BI33" s="5">
        <v>33.1</v>
      </c>
      <c r="BJ33" s="5">
        <v>5.6</v>
      </c>
      <c r="BK33" s="5">
        <v>3.8</v>
      </c>
      <c r="BL33" s="2">
        <v>0</v>
      </c>
      <c r="BM33" s="2">
        <v>0</v>
      </c>
      <c r="BN33" s="5">
        <v>0.1</v>
      </c>
      <c r="BO33" s="5">
        <v>14011</v>
      </c>
      <c r="BP33" s="5">
        <v>2767</v>
      </c>
      <c r="BQ33" s="5">
        <v>31</v>
      </c>
      <c r="BR33" s="5">
        <v>6</v>
      </c>
      <c r="BS33" s="5">
        <v>0.14000000000000001</v>
      </c>
      <c r="BT33" s="5">
        <v>0.03</v>
      </c>
      <c r="BU33" s="5">
        <v>22253</v>
      </c>
      <c r="BV33" s="5">
        <v>49</v>
      </c>
      <c r="BW33" s="5">
        <v>0.22</v>
      </c>
      <c r="BX33" s="5">
        <v>53977</v>
      </c>
      <c r="BY33" s="5">
        <v>5707</v>
      </c>
      <c r="BZ33" s="5">
        <v>118</v>
      </c>
      <c r="CA33" s="5">
        <v>12</v>
      </c>
      <c r="CB33" s="5">
        <v>0.9</v>
      </c>
      <c r="CC33" s="5">
        <v>0.1</v>
      </c>
      <c r="CD33" s="5">
        <v>22</v>
      </c>
      <c r="CE33" s="5">
        <v>16</v>
      </c>
      <c r="CF33" s="5">
        <v>2</v>
      </c>
      <c r="CG33" s="5">
        <v>4</v>
      </c>
      <c r="CH33" s="5">
        <v>22</v>
      </c>
      <c r="CI33" s="5">
        <v>31</v>
      </c>
      <c r="CJ33" s="5">
        <v>38</v>
      </c>
      <c r="CK33" s="2">
        <v>0</v>
      </c>
      <c r="CL33" s="2">
        <v>0</v>
      </c>
      <c r="CM33" s="5">
        <v>18</v>
      </c>
      <c r="CN33" s="5">
        <v>29</v>
      </c>
      <c r="CO33" s="5">
        <v>2</v>
      </c>
      <c r="CP33" s="5">
        <v>8</v>
      </c>
      <c r="CQ33" s="5">
        <v>2</v>
      </c>
      <c r="CR33" s="5">
        <v>6</v>
      </c>
      <c r="CS33" s="2">
        <v>0</v>
      </c>
      <c r="CT33" s="2">
        <v>0</v>
      </c>
      <c r="CU33" s="2" t="s">
        <v>365</v>
      </c>
    </row>
    <row r="34" spans="1:99" s="2" customFormat="1" x14ac:dyDescent="0.25">
      <c r="A34" s="2" t="s">
        <v>397</v>
      </c>
      <c r="C34" s="2" t="s">
        <v>398</v>
      </c>
      <c r="D34" s="2">
        <v>1930</v>
      </c>
      <c r="E34" s="2">
        <f t="shared" si="0"/>
        <v>85</v>
      </c>
      <c r="F34" s="2">
        <v>110</v>
      </c>
      <c r="G34" s="2">
        <v>158</v>
      </c>
      <c r="H34" s="2">
        <v>15000</v>
      </c>
      <c r="I34" s="2">
        <v>73940</v>
      </c>
      <c r="J34" s="2">
        <v>73940</v>
      </c>
      <c r="K34" s="2">
        <v>73940</v>
      </c>
      <c r="L34" s="2">
        <f t="shared" si="1"/>
        <v>3220819006</v>
      </c>
      <c r="M34" s="2">
        <v>1455</v>
      </c>
      <c r="N34" s="2">
        <f t="shared" si="2"/>
        <v>63379800</v>
      </c>
      <c r="O34" s="2">
        <f t="shared" si="3"/>
        <v>2.2734375</v>
      </c>
      <c r="P34" s="2">
        <f t="shared" si="4"/>
        <v>5888181.2999999998</v>
      </c>
      <c r="Q34" s="2">
        <f t="shared" si="5"/>
        <v>5.8881813000000003</v>
      </c>
      <c r="R34" s="2">
        <v>836</v>
      </c>
      <c r="S34" s="2">
        <f t="shared" si="6"/>
        <v>2165.23164</v>
      </c>
      <c r="T34" s="2">
        <f t="shared" si="7"/>
        <v>535040</v>
      </c>
      <c r="U34" s="2">
        <f t="shared" si="8"/>
        <v>23307680000</v>
      </c>
      <c r="V34" s="2">
        <v>116428.27707</v>
      </c>
      <c r="W34" s="2">
        <f t="shared" si="9"/>
        <v>35.487338850935998</v>
      </c>
      <c r="X34" s="2">
        <f t="shared" si="10"/>
        <v>22.050817107395581</v>
      </c>
      <c r="Y34" s="2">
        <f t="shared" si="11"/>
        <v>4.1255108886199059</v>
      </c>
      <c r="Z34" s="2">
        <f t="shared" si="12"/>
        <v>50.817752754032043</v>
      </c>
      <c r="AA34" s="2">
        <f t="shared" si="13"/>
        <v>0.38910057720383023</v>
      </c>
      <c r="AB34" s="2">
        <f t="shared" si="14"/>
        <v>1.3859387114736013</v>
      </c>
      <c r="AC34" s="2">
        <v>110</v>
      </c>
      <c r="AD34" s="2">
        <f t="shared" si="15"/>
        <v>0.46197957049120036</v>
      </c>
      <c r="AE34" s="2">
        <v>266.69900000000001</v>
      </c>
      <c r="AF34" s="2">
        <f t="shared" si="16"/>
        <v>367.72508591065292</v>
      </c>
      <c r="AG34" s="2">
        <f t="shared" si="17"/>
        <v>0.56569907964873356</v>
      </c>
      <c r="AH34" s="2">
        <f t="shared" si="18"/>
        <v>6.4560905852493092E-2</v>
      </c>
      <c r="AI34" s="2">
        <f t="shared" si="19"/>
        <v>3220819006</v>
      </c>
      <c r="AJ34" s="2">
        <f t="shared" si="20"/>
        <v>91203511.200000003</v>
      </c>
      <c r="AK34" s="2">
        <f t="shared" si="21"/>
        <v>91.203511200000008</v>
      </c>
      <c r="AL34" s="2" t="s">
        <v>399</v>
      </c>
      <c r="AM34" s="2" t="s">
        <v>400</v>
      </c>
      <c r="AN34" s="2" t="s">
        <v>401</v>
      </c>
      <c r="AO34" s="2" t="s">
        <v>402</v>
      </c>
      <c r="AP34" s="2" t="s">
        <v>403</v>
      </c>
      <c r="AQ34" s="2" t="s">
        <v>404</v>
      </c>
      <c r="AR34" s="2" t="s">
        <v>405</v>
      </c>
      <c r="AS34" s="2">
        <v>3</v>
      </c>
      <c r="AT34" s="2" t="s">
        <v>406</v>
      </c>
      <c r="AU34" s="2" t="s">
        <v>407</v>
      </c>
      <c r="AV34" s="2">
        <v>2</v>
      </c>
      <c r="AW34" s="5">
        <v>88</v>
      </c>
      <c r="AX34" s="5">
        <v>11</v>
      </c>
      <c r="AY34" s="5">
        <v>1</v>
      </c>
      <c r="AZ34" s="5">
        <v>0.4</v>
      </c>
      <c r="BA34" s="5">
        <v>0.1</v>
      </c>
      <c r="BB34" s="5">
        <v>0.1</v>
      </c>
      <c r="BC34" s="5">
        <v>0.2</v>
      </c>
      <c r="BD34" s="2">
        <v>0</v>
      </c>
      <c r="BE34" s="5">
        <v>0.2</v>
      </c>
      <c r="BF34" s="5">
        <v>21</v>
      </c>
      <c r="BG34" s="5">
        <v>29</v>
      </c>
      <c r="BH34" s="5">
        <v>7.2</v>
      </c>
      <c r="BI34" s="5">
        <v>30.6</v>
      </c>
      <c r="BJ34" s="5">
        <v>7.5</v>
      </c>
      <c r="BK34" s="5">
        <v>3.2</v>
      </c>
      <c r="BL34" s="2">
        <v>0</v>
      </c>
      <c r="BM34" s="2">
        <v>0</v>
      </c>
      <c r="BN34" s="5">
        <v>0.6</v>
      </c>
      <c r="BO34" s="5">
        <v>45051</v>
      </c>
      <c r="BP34" s="5">
        <v>9207</v>
      </c>
      <c r="BQ34" s="5">
        <v>24</v>
      </c>
      <c r="BR34" s="5">
        <v>5</v>
      </c>
      <c r="BS34" s="5">
        <v>0.1</v>
      </c>
      <c r="BT34" s="5">
        <v>0.02</v>
      </c>
      <c r="BU34" s="5">
        <v>69695</v>
      </c>
      <c r="BV34" s="5">
        <v>37</v>
      </c>
      <c r="BW34" s="5">
        <v>0.15</v>
      </c>
      <c r="BX34" s="5">
        <v>183202</v>
      </c>
      <c r="BY34" s="5">
        <v>16379</v>
      </c>
      <c r="BZ34" s="5">
        <v>98</v>
      </c>
      <c r="CA34" s="5">
        <v>9</v>
      </c>
      <c r="CB34" s="5">
        <v>0.77</v>
      </c>
      <c r="CC34" s="5">
        <v>7.0000000000000007E-2</v>
      </c>
      <c r="CD34" s="5">
        <v>8</v>
      </c>
      <c r="CE34" s="5">
        <v>6</v>
      </c>
      <c r="CF34" s="5">
        <v>2</v>
      </c>
      <c r="CG34" s="5">
        <v>4</v>
      </c>
      <c r="CH34" s="5">
        <v>26</v>
      </c>
      <c r="CI34" s="5">
        <v>37</v>
      </c>
      <c r="CJ34" s="5">
        <v>40</v>
      </c>
      <c r="CK34" s="5">
        <v>2</v>
      </c>
      <c r="CL34" s="2">
        <v>0</v>
      </c>
      <c r="CM34" s="5">
        <v>19</v>
      </c>
      <c r="CN34" s="5">
        <v>30</v>
      </c>
      <c r="CO34" s="5">
        <v>3</v>
      </c>
      <c r="CP34" s="5">
        <v>12</v>
      </c>
      <c r="CQ34" s="5">
        <v>3</v>
      </c>
      <c r="CR34" s="5">
        <v>8</v>
      </c>
      <c r="CS34" s="2">
        <v>0</v>
      </c>
      <c r="CT34" s="2">
        <v>0</v>
      </c>
      <c r="CU34" s="2" t="s">
        <v>365</v>
      </c>
    </row>
    <row r="35" spans="1:99" s="2" customFormat="1" x14ac:dyDescent="0.25">
      <c r="A35" s="2" t="s">
        <v>408</v>
      </c>
      <c r="C35" s="2" t="s">
        <v>409</v>
      </c>
      <c r="D35" s="2">
        <v>1963</v>
      </c>
      <c r="E35" s="2">
        <f t="shared" si="0"/>
        <v>52</v>
      </c>
      <c r="F35" s="2">
        <v>448</v>
      </c>
      <c r="G35" s="2">
        <v>502</v>
      </c>
      <c r="H35" s="2">
        <v>28800</v>
      </c>
      <c r="I35" s="2">
        <v>4003100</v>
      </c>
      <c r="J35" s="2">
        <v>3788900</v>
      </c>
      <c r="K35" s="2">
        <v>4003100</v>
      </c>
      <c r="L35" s="2">
        <f t="shared" si="1"/>
        <v>174374635690</v>
      </c>
      <c r="M35" s="2">
        <v>43820</v>
      </c>
      <c r="N35" s="2">
        <f t="shared" si="2"/>
        <v>1908799200</v>
      </c>
      <c r="O35" s="2">
        <f t="shared" si="3"/>
        <v>68.46875</v>
      </c>
      <c r="P35" s="2">
        <f t="shared" si="4"/>
        <v>177333405.20000002</v>
      </c>
      <c r="Q35" s="2">
        <f t="shared" si="5"/>
        <v>177.33340520000002</v>
      </c>
      <c r="R35" s="2">
        <v>15000</v>
      </c>
      <c r="S35" s="2">
        <f t="shared" si="6"/>
        <v>38849.85</v>
      </c>
      <c r="T35" s="2">
        <f t="shared" si="7"/>
        <v>9600000</v>
      </c>
      <c r="U35" s="2">
        <f t="shared" si="8"/>
        <v>418200000000</v>
      </c>
      <c r="V35" s="2">
        <v>2052608.5507</v>
      </c>
      <c r="W35" s="2">
        <f t="shared" si="9"/>
        <v>625.63508625335999</v>
      </c>
      <c r="X35" s="2">
        <f t="shared" si="10"/>
        <v>388.75174385127582</v>
      </c>
      <c r="Y35" s="2">
        <f t="shared" si="11"/>
        <v>13.253198747152725</v>
      </c>
      <c r="Z35" s="2">
        <f t="shared" si="12"/>
        <v>91.353053631833035</v>
      </c>
      <c r="AA35" s="2">
        <f t="shared" si="13"/>
        <v>0.13386771214031937</v>
      </c>
      <c r="AB35" s="2">
        <f t="shared" si="14"/>
        <v>0.61173919842745328</v>
      </c>
      <c r="AC35" s="2">
        <v>448</v>
      </c>
      <c r="AD35" s="2">
        <f t="shared" si="15"/>
        <v>0.20391306614248444</v>
      </c>
      <c r="AE35" s="2">
        <v>0.4289</v>
      </c>
      <c r="AF35" s="2">
        <f t="shared" si="16"/>
        <v>219.07804655408489</v>
      </c>
      <c r="AG35" s="2">
        <f t="shared" si="17"/>
        <v>0.18530553652283432</v>
      </c>
      <c r="AH35" s="2">
        <f t="shared" si="18"/>
        <v>3.7944191049673129E-2</v>
      </c>
      <c r="AI35" s="2">
        <f t="shared" si="19"/>
        <v>165044105110</v>
      </c>
      <c r="AJ35" s="2">
        <f t="shared" si="20"/>
        <v>4673532372</v>
      </c>
      <c r="AK35" s="2">
        <f t="shared" si="21"/>
        <v>4673.5323719999997</v>
      </c>
      <c r="AL35" s="2" t="s">
        <v>410</v>
      </c>
      <c r="AM35" s="2" t="s">
        <v>411</v>
      </c>
      <c r="AN35" s="2" t="s">
        <v>412</v>
      </c>
      <c r="AO35" s="2" t="s">
        <v>413</v>
      </c>
      <c r="AP35" s="2" t="s">
        <v>414</v>
      </c>
      <c r="AQ35" s="2" t="s">
        <v>415</v>
      </c>
      <c r="AR35" s="2" t="s">
        <v>416</v>
      </c>
      <c r="AS35" s="2">
        <v>1</v>
      </c>
      <c r="AT35" s="2" t="s">
        <v>417</v>
      </c>
      <c r="AU35" s="2" t="s">
        <v>418</v>
      </c>
      <c r="AV35" s="2">
        <v>3</v>
      </c>
      <c r="AW35" s="5">
        <v>100</v>
      </c>
      <c r="AX35" s="2">
        <v>0</v>
      </c>
      <c r="AY35" s="2">
        <v>0</v>
      </c>
      <c r="AZ35" s="5">
        <v>0.7</v>
      </c>
      <c r="BA35" s="2">
        <v>0</v>
      </c>
      <c r="BB35" s="5">
        <v>0.2</v>
      </c>
      <c r="BC35" s="5">
        <v>0.3</v>
      </c>
      <c r="BD35" s="2">
        <v>0</v>
      </c>
      <c r="BE35" s="5">
        <v>0.4</v>
      </c>
      <c r="BF35" s="5">
        <v>2.5</v>
      </c>
      <c r="BG35" s="5">
        <v>15.4</v>
      </c>
      <c r="BH35" s="5">
        <v>1</v>
      </c>
      <c r="BI35" s="5">
        <v>52.6</v>
      </c>
      <c r="BJ35" s="5">
        <v>9.8000000000000007</v>
      </c>
      <c r="BK35" s="5">
        <v>16.7</v>
      </c>
      <c r="BL35" s="2">
        <v>0</v>
      </c>
      <c r="BM35" s="2">
        <v>0</v>
      </c>
      <c r="BN35" s="5">
        <v>0.2</v>
      </c>
      <c r="BO35" s="5">
        <v>775</v>
      </c>
      <c r="BP35" s="5">
        <v>157</v>
      </c>
      <c r="BQ35" s="5">
        <v>10</v>
      </c>
      <c r="BR35" s="5">
        <v>2</v>
      </c>
      <c r="BS35" s="5">
        <v>0.1</v>
      </c>
      <c r="BT35" s="5">
        <v>0.02</v>
      </c>
      <c r="BU35" s="5">
        <v>1228</v>
      </c>
      <c r="BV35" s="5">
        <v>16</v>
      </c>
      <c r="BW35" s="5">
        <v>0.15</v>
      </c>
      <c r="BX35" s="5">
        <v>2004</v>
      </c>
      <c r="BY35" s="5">
        <v>522</v>
      </c>
      <c r="BZ35" s="5">
        <v>26</v>
      </c>
      <c r="CA35" s="5">
        <v>7</v>
      </c>
      <c r="CB35" s="5">
        <v>5.61</v>
      </c>
      <c r="CC35" s="5">
        <v>1.44</v>
      </c>
      <c r="CD35" s="5">
        <v>6</v>
      </c>
      <c r="CE35" s="5">
        <v>4</v>
      </c>
      <c r="CF35" s="5">
        <v>11</v>
      </c>
      <c r="CG35" s="5">
        <v>13</v>
      </c>
      <c r="CH35" s="5">
        <v>19</v>
      </c>
      <c r="CI35" s="5">
        <v>11</v>
      </c>
      <c r="CJ35" s="5">
        <v>8</v>
      </c>
      <c r="CK35" s="5">
        <v>1</v>
      </c>
      <c r="CL35" s="2">
        <v>0</v>
      </c>
      <c r="CM35" s="5">
        <v>30</v>
      </c>
      <c r="CN35" s="5">
        <v>30</v>
      </c>
      <c r="CO35" s="5">
        <v>3</v>
      </c>
      <c r="CP35" s="5">
        <v>9</v>
      </c>
      <c r="CQ35" s="5">
        <v>19</v>
      </c>
      <c r="CR35" s="5">
        <v>35</v>
      </c>
      <c r="CS35" s="2">
        <v>0</v>
      </c>
      <c r="CT35" s="2">
        <v>0</v>
      </c>
      <c r="CU35" s="2" t="s">
        <v>365</v>
      </c>
    </row>
    <row r="36" spans="1:99" s="2" customFormat="1" x14ac:dyDescent="0.25">
      <c r="A36" s="2" t="s">
        <v>419</v>
      </c>
      <c r="C36" s="2" t="s">
        <v>420</v>
      </c>
      <c r="D36" s="2">
        <v>1934</v>
      </c>
      <c r="E36" s="2">
        <f t="shared" si="0"/>
        <v>81</v>
      </c>
      <c r="F36" s="2">
        <v>82</v>
      </c>
      <c r="G36" s="2">
        <v>116</v>
      </c>
      <c r="H36" s="2">
        <v>6000</v>
      </c>
      <c r="I36" s="2">
        <v>18685</v>
      </c>
      <c r="J36" s="2">
        <v>18685</v>
      </c>
      <c r="K36" s="2">
        <v>18685</v>
      </c>
      <c r="L36" s="2">
        <f t="shared" si="1"/>
        <v>813916731.5</v>
      </c>
      <c r="M36" s="2">
        <v>480</v>
      </c>
      <c r="N36" s="2">
        <f t="shared" si="2"/>
        <v>20908800</v>
      </c>
      <c r="O36" s="2">
        <f t="shared" si="3"/>
        <v>0.75</v>
      </c>
      <c r="P36" s="2">
        <f t="shared" si="4"/>
        <v>1942492.8</v>
      </c>
      <c r="Q36" s="2">
        <f t="shared" si="5"/>
        <v>1.9424928000000001</v>
      </c>
      <c r="R36" s="2">
        <v>220</v>
      </c>
      <c r="S36" s="2">
        <f t="shared" si="6"/>
        <v>569.79779999999994</v>
      </c>
      <c r="T36" s="2">
        <f t="shared" si="7"/>
        <v>140800</v>
      </c>
      <c r="U36" s="2">
        <f t="shared" si="8"/>
        <v>6133600000</v>
      </c>
      <c r="V36" s="2">
        <v>28659.650267000001</v>
      </c>
      <c r="W36" s="2">
        <f t="shared" si="9"/>
        <v>8.735461401381599</v>
      </c>
      <c r="X36" s="2">
        <f t="shared" si="10"/>
        <v>5.4279658026681981</v>
      </c>
      <c r="Y36" s="2">
        <f t="shared" si="11"/>
        <v>1.7680764165398775</v>
      </c>
      <c r="Z36" s="2">
        <f t="shared" si="12"/>
        <v>38.926993969046528</v>
      </c>
      <c r="AA36" s="2">
        <f t="shared" si="13"/>
        <v>0.37901869746400801</v>
      </c>
      <c r="AB36" s="2">
        <f t="shared" si="14"/>
        <v>1.4241583159407267</v>
      </c>
      <c r="AC36" s="2">
        <v>82</v>
      </c>
      <c r="AD36" s="2">
        <f t="shared" si="15"/>
        <v>0.47471943864690885</v>
      </c>
      <c r="AE36" s="2">
        <v>92.528999999999996</v>
      </c>
      <c r="AF36" s="2">
        <f t="shared" si="16"/>
        <v>293.33333333333331</v>
      </c>
      <c r="AG36" s="2">
        <f t="shared" si="17"/>
        <v>0.75445225690127116</v>
      </c>
      <c r="AH36" s="2">
        <f t="shared" si="18"/>
        <v>8.4281877860827151E-2</v>
      </c>
      <c r="AI36" s="2">
        <f t="shared" si="19"/>
        <v>813916731.5</v>
      </c>
      <c r="AJ36" s="2">
        <f t="shared" si="20"/>
        <v>23047573.800000001</v>
      </c>
      <c r="AK36" s="2">
        <f t="shared" si="21"/>
        <v>23.047573800000002</v>
      </c>
      <c r="AL36" s="2" t="s">
        <v>421</v>
      </c>
      <c r="AM36" s="2" t="s">
        <v>422</v>
      </c>
      <c r="AN36" s="2" t="s">
        <v>423</v>
      </c>
      <c r="AO36" s="2" t="s">
        <v>424</v>
      </c>
      <c r="AP36" s="2" t="s">
        <v>425</v>
      </c>
      <c r="AQ36" s="2" t="s">
        <v>426</v>
      </c>
      <c r="AR36" s="2" t="s">
        <v>427</v>
      </c>
      <c r="AS36" s="2">
        <v>2</v>
      </c>
      <c r="AT36" s="2" t="s">
        <v>428</v>
      </c>
      <c r="AU36" s="2" t="s">
        <v>429</v>
      </c>
      <c r="AV36" s="2">
        <v>3</v>
      </c>
      <c r="AW36" s="5">
        <v>97</v>
      </c>
      <c r="AX36" s="5">
        <v>2</v>
      </c>
      <c r="AY36" s="5">
        <v>1</v>
      </c>
      <c r="AZ36" s="5">
        <v>0.5</v>
      </c>
      <c r="BA36" s="5">
        <v>0.8</v>
      </c>
      <c r="BB36" s="5">
        <v>0.1</v>
      </c>
      <c r="BC36" s="2">
        <v>0</v>
      </c>
      <c r="BD36" s="2">
        <v>0</v>
      </c>
      <c r="BE36" s="2">
        <v>0</v>
      </c>
      <c r="BF36" s="5">
        <v>9.3000000000000007</v>
      </c>
      <c r="BG36" s="5">
        <v>10.1</v>
      </c>
      <c r="BH36" s="5">
        <v>0.8</v>
      </c>
      <c r="BI36" s="5">
        <v>50.8</v>
      </c>
      <c r="BJ36" s="5">
        <v>18.2</v>
      </c>
      <c r="BK36" s="5">
        <v>4.3</v>
      </c>
      <c r="BL36" s="5">
        <v>5.2</v>
      </c>
      <c r="BM36" s="2">
        <v>0</v>
      </c>
      <c r="BN36" s="2">
        <v>0</v>
      </c>
      <c r="BO36" s="5">
        <v>13289</v>
      </c>
      <c r="BP36" s="5">
        <v>2583</v>
      </c>
      <c r="BQ36" s="5">
        <v>25</v>
      </c>
      <c r="BR36" s="5">
        <v>5</v>
      </c>
      <c r="BS36" s="5">
        <v>0.1</v>
      </c>
      <c r="BT36" s="5">
        <v>0.02</v>
      </c>
      <c r="BU36" s="5">
        <v>22423</v>
      </c>
      <c r="BV36" s="5">
        <v>42</v>
      </c>
      <c r="BW36" s="5">
        <v>0.18</v>
      </c>
      <c r="BX36" s="5">
        <v>66298</v>
      </c>
      <c r="BY36" s="5">
        <v>7812</v>
      </c>
      <c r="BZ36" s="5">
        <v>124</v>
      </c>
      <c r="CA36" s="5">
        <v>15</v>
      </c>
      <c r="CB36" s="5">
        <v>0.8</v>
      </c>
      <c r="CC36" s="5">
        <v>0.1</v>
      </c>
      <c r="CD36" s="5">
        <v>6</v>
      </c>
      <c r="CE36" s="5">
        <v>4</v>
      </c>
      <c r="CF36" s="5">
        <v>11</v>
      </c>
      <c r="CG36" s="5">
        <v>11</v>
      </c>
      <c r="CH36" s="5">
        <v>23</v>
      </c>
      <c r="CI36" s="5">
        <v>12</v>
      </c>
      <c r="CJ36" s="5">
        <v>10</v>
      </c>
      <c r="CK36" s="2">
        <v>0</v>
      </c>
      <c r="CL36" s="2">
        <v>0</v>
      </c>
      <c r="CM36" s="5">
        <v>30</v>
      </c>
      <c r="CN36" s="5">
        <v>35</v>
      </c>
      <c r="CO36" s="5">
        <v>6</v>
      </c>
      <c r="CP36" s="5">
        <v>19</v>
      </c>
      <c r="CQ36" s="5">
        <v>11</v>
      </c>
      <c r="CR36" s="5">
        <v>20</v>
      </c>
      <c r="CS36" s="2">
        <v>0</v>
      </c>
      <c r="CT36" s="2">
        <v>0</v>
      </c>
      <c r="CU36" s="2" t="s">
        <v>365</v>
      </c>
    </row>
    <row r="37" spans="1:99" s="2" customFormat="1" x14ac:dyDescent="0.25">
      <c r="A37" s="2" t="s">
        <v>430</v>
      </c>
      <c r="C37" s="2" t="s">
        <v>431</v>
      </c>
      <c r="D37" s="2">
        <v>1965</v>
      </c>
      <c r="E37" s="2">
        <f t="shared" si="0"/>
        <v>50</v>
      </c>
      <c r="F37" s="2">
        <v>180</v>
      </c>
      <c r="G37" s="2">
        <v>192</v>
      </c>
      <c r="H37" s="2">
        <v>5000</v>
      </c>
      <c r="I37" s="2">
        <v>71860</v>
      </c>
      <c r="J37" s="2">
        <v>62460</v>
      </c>
      <c r="K37" s="2">
        <v>71860</v>
      </c>
      <c r="L37" s="2">
        <f t="shared" si="1"/>
        <v>3130214414</v>
      </c>
      <c r="M37" s="2">
        <v>1260</v>
      </c>
      <c r="N37" s="2">
        <f t="shared" si="2"/>
        <v>54885600</v>
      </c>
      <c r="O37" s="2">
        <f t="shared" si="3"/>
        <v>1.96875</v>
      </c>
      <c r="P37" s="2">
        <f t="shared" si="4"/>
        <v>5099043.6000000006</v>
      </c>
      <c r="Q37" s="2">
        <f t="shared" si="5"/>
        <v>5.0990435999999999</v>
      </c>
      <c r="R37" s="2">
        <v>135</v>
      </c>
      <c r="S37" s="2">
        <f t="shared" si="6"/>
        <v>349.64864999999998</v>
      </c>
      <c r="T37" s="2">
        <f t="shared" si="7"/>
        <v>86400</v>
      </c>
      <c r="U37" s="2">
        <f t="shared" si="8"/>
        <v>3763800000</v>
      </c>
      <c r="V37" s="2">
        <v>50451.485131000001</v>
      </c>
      <c r="W37" s="2">
        <f t="shared" si="9"/>
        <v>15.377612667928799</v>
      </c>
      <c r="X37" s="2">
        <f t="shared" si="10"/>
        <v>9.5552085749006146</v>
      </c>
      <c r="Y37" s="2">
        <f t="shared" si="11"/>
        <v>1.9210534392094374</v>
      </c>
      <c r="Z37" s="2">
        <f t="shared" si="12"/>
        <v>57.031615104872678</v>
      </c>
      <c r="AA37" s="2">
        <f t="shared" si="13"/>
        <v>0.19959737513688303</v>
      </c>
      <c r="AB37" s="2">
        <f t="shared" si="14"/>
        <v>0.95052691841454462</v>
      </c>
      <c r="AC37" s="2">
        <v>180</v>
      </c>
      <c r="AD37" s="2">
        <f t="shared" si="15"/>
        <v>0.31684230613818154</v>
      </c>
      <c r="AE37" s="2">
        <v>78.430999999999997</v>
      </c>
      <c r="AF37" s="2">
        <f t="shared" si="16"/>
        <v>68.571428571428569</v>
      </c>
      <c r="AG37" s="2">
        <f t="shared" si="17"/>
        <v>0.68223172515629105</v>
      </c>
      <c r="AH37" s="2">
        <f t="shared" si="18"/>
        <v>6.6184247207053848E-2</v>
      </c>
      <c r="AI37" s="2">
        <f t="shared" si="19"/>
        <v>2720751354</v>
      </c>
      <c r="AJ37" s="2">
        <f t="shared" si="20"/>
        <v>77043160.799999997</v>
      </c>
      <c r="AK37" s="2">
        <f t="shared" si="21"/>
        <v>77.043160799999995</v>
      </c>
      <c r="AL37" s="2" t="s">
        <v>432</v>
      </c>
      <c r="AM37" s="2" t="s">
        <v>433</v>
      </c>
      <c r="AN37" s="2" t="s">
        <v>434</v>
      </c>
      <c r="AO37" s="2" t="s">
        <v>435</v>
      </c>
      <c r="AP37" s="2" t="s">
        <v>436</v>
      </c>
      <c r="AQ37" s="2" t="s">
        <v>167</v>
      </c>
      <c r="AR37" s="2" t="s">
        <v>437</v>
      </c>
      <c r="AS37" s="2">
        <v>2</v>
      </c>
      <c r="AT37" s="2" t="s">
        <v>438</v>
      </c>
      <c r="AU37" s="2" t="s">
        <v>439</v>
      </c>
      <c r="AV37" s="2">
        <v>2</v>
      </c>
      <c r="AW37" s="5">
        <v>95</v>
      </c>
      <c r="AX37" s="5">
        <v>5</v>
      </c>
      <c r="AY37" s="2">
        <v>0</v>
      </c>
      <c r="AZ37" s="5">
        <v>0.8</v>
      </c>
      <c r="BA37" s="2">
        <v>0</v>
      </c>
      <c r="BB37" s="2">
        <v>0</v>
      </c>
      <c r="BC37" s="2">
        <v>0</v>
      </c>
      <c r="BD37" s="2">
        <v>0</v>
      </c>
      <c r="BE37" s="2">
        <v>0</v>
      </c>
      <c r="BF37" s="5">
        <v>6.3</v>
      </c>
      <c r="BG37" s="5">
        <v>37</v>
      </c>
      <c r="BH37" s="5">
        <v>0.1</v>
      </c>
      <c r="BI37" s="5">
        <v>43.6</v>
      </c>
      <c r="BJ37" s="5">
        <v>11</v>
      </c>
      <c r="BK37" s="5">
        <v>0.1</v>
      </c>
      <c r="BL37" s="2">
        <v>0</v>
      </c>
      <c r="BM37" s="2">
        <v>0</v>
      </c>
      <c r="BN37" s="5">
        <v>1.2</v>
      </c>
      <c r="BO37" s="5">
        <v>11455</v>
      </c>
      <c r="BP37" s="5">
        <v>1805</v>
      </c>
      <c r="BQ37" s="5">
        <v>26</v>
      </c>
      <c r="BR37" s="5">
        <v>4</v>
      </c>
      <c r="BS37" s="5">
        <v>0.13</v>
      </c>
      <c r="BT37" s="5">
        <v>0.02</v>
      </c>
      <c r="BU37" s="5">
        <v>17429</v>
      </c>
      <c r="BV37" s="5">
        <v>40</v>
      </c>
      <c r="BW37" s="5">
        <v>0.2</v>
      </c>
      <c r="BX37" s="5">
        <v>32611</v>
      </c>
      <c r="BY37" s="5">
        <v>2679</v>
      </c>
      <c r="BZ37" s="5">
        <v>75</v>
      </c>
      <c r="CA37" s="5">
        <v>6</v>
      </c>
      <c r="CB37" s="5">
        <v>0.47</v>
      </c>
      <c r="CC37" s="5">
        <v>0.04</v>
      </c>
      <c r="CD37" s="5">
        <v>2</v>
      </c>
      <c r="CE37" s="5">
        <v>2</v>
      </c>
      <c r="CF37" s="2">
        <v>0</v>
      </c>
      <c r="CG37" s="2">
        <v>0</v>
      </c>
      <c r="CH37" s="5">
        <v>30</v>
      </c>
      <c r="CI37" s="5">
        <v>31</v>
      </c>
      <c r="CJ37" s="5">
        <v>34</v>
      </c>
      <c r="CK37" s="5">
        <v>3</v>
      </c>
      <c r="CL37" s="2">
        <v>0</v>
      </c>
      <c r="CM37" s="5">
        <v>28</v>
      </c>
      <c r="CN37" s="5">
        <v>47</v>
      </c>
      <c r="CO37" s="5">
        <v>5</v>
      </c>
      <c r="CP37" s="5">
        <v>18</v>
      </c>
      <c r="CQ37" s="2">
        <v>0</v>
      </c>
      <c r="CR37" s="2">
        <v>0</v>
      </c>
      <c r="CS37" s="2">
        <v>0</v>
      </c>
      <c r="CT37" s="2">
        <v>0</v>
      </c>
      <c r="CU37" s="2" t="s">
        <v>365</v>
      </c>
    </row>
    <row r="38" spans="1:99" s="2" customFormat="1" x14ac:dyDescent="0.25">
      <c r="A38" s="2" t="s">
        <v>440</v>
      </c>
      <c r="C38" s="2" t="s">
        <v>441</v>
      </c>
      <c r="D38" s="2">
        <v>1965</v>
      </c>
      <c r="E38" s="2">
        <f t="shared" si="0"/>
        <v>50</v>
      </c>
      <c r="F38" s="2">
        <v>184</v>
      </c>
      <c r="G38" s="2">
        <v>248</v>
      </c>
      <c r="H38" s="2">
        <v>2455</v>
      </c>
      <c r="I38" s="2">
        <v>26760</v>
      </c>
      <c r="J38" s="2">
        <v>22510</v>
      </c>
      <c r="K38" s="2">
        <v>26760</v>
      </c>
      <c r="L38" s="2">
        <f t="shared" si="1"/>
        <v>1165662924</v>
      </c>
      <c r="M38" s="2">
        <v>415</v>
      </c>
      <c r="N38" s="2">
        <f t="shared" si="2"/>
        <v>18077400</v>
      </c>
      <c r="O38" s="2">
        <f t="shared" si="3"/>
        <v>0.6484375</v>
      </c>
      <c r="P38" s="2">
        <f t="shared" si="4"/>
        <v>1679446.9000000001</v>
      </c>
      <c r="Q38" s="2">
        <f t="shared" si="5"/>
        <v>1.6794469000000001</v>
      </c>
      <c r="R38" s="2">
        <v>123</v>
      </c>
      <c r="S38" s="2">
        <f t="shared" si="6"/>
        <v>318.56876999999997</v>
      </c>
      <c r="T38" s="2">
        <f t="shared" si="7"/>
        <v>78720</v>
      </c>
      <c r="U38" s="2">
        <f t="shared" si="8"/>
        <v>3429240000</v>
      </c>
      <c r="V38" s="2">
        <v>46040.599065000002</v>
      </c>
      <c r="W38" s="2">
        <f t="shared" si="9"/>
        <v>14.033174595011999</v>
      </c>
      <c r="X38" s="2">
        <f t="shared" si="10"/>
        <v>8.7198132193166114</v>
      </c>
      <c r="Y38" s="2">
        <f t="shared" si="11"/>
        <v>3.0546937840586503</v>
      </c>
      <c r="Z38" s="2">
        <f t="shared" si="12"/>
        <v>64.481779680706296</v>
      </c>
      <c r="AA38" s="2">
        <f t="shared" si="13"/>
        <v>0.50541522627143387</v>
      </c>
      <c r="AB38" s="2">
        <f t="shared" si="14"/>
        <v>1.0513333643593419</v>
      </c>
      <c r="AC38" s="2">
        <v>184</v>
      </c>
      <c r="AD38" s="2">
        <f t="shared" si="15"/>
        <v>0.35044445478644726</v>
      </c>
      <c r="AE38" s="2">
        <v>61.632399999999997</v>
      </c>
      <c r="AF38" s="2">
        <f t="shared" si="16"/>
        <v>189.68674698795181</v>
      </c>
      <c r="AG38" s="2">
        <f t="shared" si="17"/>
        <v>1.3440470746312883</v>
      </c>
      <c r="AH38" s="2">
        <f t="shared" si="18"/>
        <v>6.0486529917191022E-2</v>
      </c>
      <c r="AI38" s="2">
        <f t="shared" si="19"/>
        <v>980533349</v>
      </c>
      <c r="AJ38" s="2">
        <f t="shared" si="20"/>
        <v>27765634.800000001</v>
      </c>
      <c r="AK38" s="2">
        <f t="shared" si="21"/>
        <v>27.765634800000001</v>
      </c>
      <c r="AL38" s="2" t="s">
        <v>442</v>
      </c>
      <c r="AM38" s="2" t="s">
        <v>443</v>
      </c>
      <c r="AN38" s="2" t="s">
        <v>444</v>
      </c>
      <c r="AO38" s="2" t="s">
        <v>445</v>
      </c>
      <c r="AP38" s="2" t="s">
        <v>446</v>
      </c>
      <c r="AQ38" s="2" t="s">
        <v>404</v>
      </c>
      <c r="AR38" s="2" t="s">
        <v>447</v>
      </c>
      <c r="AS38" s="2">
        <v>1</v>
      </c>
      <c r="AT38" s="2" t="s">
        <v>448</v>
      </c>
      <c r="AU38" s="2" t="s">
        <v>449</v>
      </c>
      <c r="AV38" s="2">
        <v>2</v>
      </c>
      <c r="AW38" s="5">
        <v>90</v>
      </c>
      <c r="AX38" s="5">
        <v>10</v>
      </c>
      <c r="AY38" s="2">
        <v>0</v>
      </c>
      <c r="AZ38" s="5">
        <v>0.3</v>
      </c>
      <c r="BA38" s="5">
        <v>0.8</v>
      </c>
      <c r="BB38" s="2">
        <v>0</v>
      </c>
      <c r="BC38" s="2">
        <v>0</v>
      </c>
      <c r="BD38" s="2">
        <v>0</v>
      </c>
      <c r="BE38" s="2">
        <v>0</v>
      </c>
      <c r="BF38" s="5">
        <v>12.5</v>
      </c>
      <c r="BG38" s="5">
        <v>4.0999999999999996</v>
      </c>
      <c r="BH38" s="5">
        <v>0.7</v>
      </c>
      <c r="BI38" s="5">
        <v>63.2</v>
      </c>
      <c r="BJ38" s="5">
        <v>17.2</v>
      </c>
      <c r="BK38" s="5">
        <v>1.2</v>
      </c>
      <c r="BL38" s="2">
        <v>0</v>
      </c>
      <c r="BM38" s="2">
        <v>0</v>
      </c>
      <c r="BN38" s="2">
        <v>0</v>
      </c>
      <c r="BO38" s="5">
        <v>10213</v>
      </c>
      <c r="BP38" s="5">
        <v>2303</v>
      </c>
      <c r="BQ38" s="5">
        <v>19</v>
      </c>
      <c r="BR38" s="5">
        <v>4</v>
      </c>
      <c r="BS38" s="5">
        <v>0.14000000000000001</v>
      </c>
      <c r="BT38" s="5">
        <v>0.03</v>
      </c>
      <c r="BU38" s="5">
        <v>18155</v>
      </c>
      <c r="BV38" s="5">
        <v>33</v>
      </c>
      <c r="BW38" s="5">
        <v>0.24</v>
      </c>
      <c r="BX38" s="5">
        <v>43288</v>
      </c>
      <c r="BY38" s="5">
        <v>4873</v>
      </c>
      <c r="BZ38" s="5">
        <v>79</v>
      </c>
      <c r="CA38" s="5">
        <v>9</v>
      </c>
      <c r="CB38" s="5">
        <v>0.78</v>
      </c>
      <c r="CC38" s="5">
        <v>0.09</v>
      </c>
      <c r="CD38" s="5">
        <v>5</v>
      </c>
      <c r="CE38" s="5">
        <v>4</v>
      </c>
      <c r="CF38" s="5">
        <v>1</v>
      </c>
      <c r="CG38" s="5">
        <v>1</v>
      </c>
      <c r="CH38" s="5">
        <v>29</v>
      </c>
      <c r="CI38" s="5">
        <v>13</v>
      </c>
      <c r="CJ38" s="5">
        <v>12</v>
      </c>
      <c r="CK38" s="2">
        <v>0</v>
      </c>
      <c r="CL38" s="2">
        <v>0</v>
      </c>
      <c r="CM38" s="5">
        <v>45</v>
      </c>
      <c r="CN38" s="5">
        <v>57</v>
      </c>
      <c r="CO38" s="5">
        <v>7</v>
      </c>
      <c r="CP38" s="5">
        <v>24</v>
      </c>
      <c r="CQ38" s="5">
        <v>1</v>
      </c>
      <c r="CR38" s="5">
        <v>1</v>
      </c>
      <c r="CS38" s="2">
        <v>0</v>
      </c>
      <c r="CT38" s="2">
        <v>0</v>
      </c>
      <c r="CU38" s="2" t="s">
        <v>365</v>
      </c>
    </row>
    <row r="39" spans="1:99" s="2" customFormat="1" x14ac:dyDescent="0.25">
      <c r="A39" s="2" t="s">
        <v>450</v>
      </c>
      <c r="C39" s="2" t="s">
        <v>451</v>
      </c>
      <c r="D39" s="2">
        <v>1937</v>
      </c>
      <c r="E39" s="2">
        <f t="shared" si="0"/>
        <v>78</v>
      </c>
      <c r="F39" s="2">
        <v>71</v>
      </c>
      <c r="G39" s="2">
        <v>101</v>
      </c>
      <c r="H39" s="2">
        <v>10000</v>
      </c>
      <c r="I39" s="2">
        <v>49500</v>
      </c>
      <c r="J39" s="2">
        <v>49500</v>
      </c>
      <c r="K39" s="2">
        <v>49500</v>
      </c>
      <c r="L39" s="2">
        <f t="shared" si="1"/>
        <v>2156215050</v>
      </c>
      <c r="M39" s="2">
        <v>773</v>
      </c>
      <c r="N39" s="2">
        <f t="shared" si="2"/>
        <v>33671880</v>
      </c>
      <c r="O39" s="2">
        <f t="shared" si="3"/>
        <v>1.2078125000000002</v>
      </c>
      <c r="P39" s="2">
        <f t="shared" si="4"/>
        <v>3128222.7800000003</v>
      </c>
      <c r="Q39" s="2">
        <f t="shared" si="5"/>
        <v>3.1282227800000002</v>
      </c>
      <c r="R39" s="2">
        <v>110</v>
      </c>
      <c r="S39" s="2">
        <f t="shared" si="6"/>
        <v>284.89889999999997</v>
      </c>
      <c r="T39" s="2">
        <f t="shared" si="7"/>
        <v>70400</v>
      </c>
      <c r="U39" s="2">
        <f t="shared" si="8"/>
        <v>3066800000</v>
      </c>
      <c r="V39" s="2">
        <v>42725.750196000001</v>
      </c>
      <c r="W39" s="2">
        <f t="shared" si="9"/>
        <v>13.0228086597408</v>
      </c>
      <c r="X39" s="2">
        <f t="shared" si="10"/>
        <v>8.0920007326212247</v>
      </c>
      <c r="Y39" s="2">
        <f t="shared" si="11"/>
        <v>2.0770679940557124</v>
      </c>
      <c r="Z39" s="2">
        <f t="shared" si="12"/>
        <v>64.036075502763737</v>
      </c>
      <c r="AA39" s="2">
        <f t="shared" si="13"/>
        <v>0.21328845512787178</v>
      </c>
      <c r="AB39" s="2">
        <f t="shared" si="14"/>
        <v>2.7057496691308622</v>
      </c>
      <c r="AC39" s="2">
        <v>71</v>
      </c>
      <c r="AD39" s="2">
        <f t="shared" si="15"/>
        <v>0.901916556376954</v>
      </c>
      <c r="AE39" s="2">
        <v>113.592</v>
      </c>
      <c r="AF39" s="2">
        <f t="shared" si="16"/>
        <v>91.073738680465723</v>
      </c>
      <c r="AG39" s="2">
        <f t="shared" si="17"/>
        <v>0.9779946386008459</v>
      </c>
      <c r="AH39" s="2">
        <f t="shared" si="18"/>
        <v>5.123424765539758E-2</v>
      </c>
      <c r="AI39" s="2">
        <f t="shared" si="19"/>
        <v>2156215050</v>
      </c>
      <c r="AJ39" s="2">
        <f t="shared" si="20"/>
        <v>61057260</v>
      </c>
      <c r="AK39" s="2">
        <f t="shared" si="21"/>
        <v>61.057259999999999</v>
      </c>
      <c r="AL39" s="2" t="s">
        <v>452</v>
      </c>
      <c r="AM39" s="2" t="s">
        <v>453</v>
      </c>
      <c r="AN39" s="2" t="s">
        <v>454</v>
      </c>
      <c r="AO39" s="2" t="s">
        <v>455</v>
      </c>
      <c r="AP39" s="2" t="s">
        <v>456</v>
      </c>
      <c r="AQ39" s="2" t="s">
        <v>457</v>
      </c>
      <c r="AR39" s="2" t="s">
        <v>458</v>
      </c>
      <c r="AS39" s="2">
        <v>1</v>
      </c>
      <c r="AT39" s="2" t="s">
        <v>459</v>
      </c>
      <c r="AU39" s="2" t="s">
        <v>460</v>
      </c>
      <c r="AV39" s="2">
        <v>2</v>
      </c>
      <c r="AW39" s="5">
        <v>88</v>
      </c>
      <c r="AX39" s="5">
        <v>12</v>
      </c>
      <c r="AY39" s="2">
        <v>0</v>
      </c>
      <c r="AZ39" s="5">
        <v>1.1000000000000001</v>
      </c>
      <c r="BA39" s="2">
        <v>0</v>
      </c>
      <c r="BB39" s="2">
        <v>0</v>
      </c>
      <c r="BC39" s="2">
        <v>0</v>
      </c>
      <c r="BD39" s="2">
        <v>0</v>
      </c>
      <c r="BE39" s="2">
        <v>0</v>
      </c>
      <c r="BF39" s="5">
        <v>5.4</v>
      </c>
      <c r="BG39" s="5">
        <v>52.8</v>
      </c>
      <c r="BH39" s="5">
        <v>2</v>
      </c>
      <c r="BI39" s="5">
        <v>27.9</v>
      </c>
      <c r="BJ39" s="5">
        <v>5.3</v>
      </c>
      <c r="BK39" s="5">
        <v>0.1</v>
      </c>
      <c r="BL39" s="2">
        <v>0</v>
      </c>
      <c r="BM39" s="2">
        <v>0</v>
      </c>
      <c r="BN39" s="5">
        <v>5.3</v>
      </c>
      <c r="BO39" s="5">
        <v>23559</v>
      </c>
      <c r="BP39" s="5">
        <v>3868</v>
      </c>
      <c r="BQ39" s="5">
        <v>57</v>
      </c>
      <c r="BR39" s="5">
        <v>9</v>
      </c>
      <c r="BS39" s="5">
        <v>0.16</v>
      </c>
      <c r="BT39" s="5">
        <v>0.03</v>
      </c>
      <c r="BU39" s="5">
        <v>33097</v>
      </c>
      <c r="BV39" s="5">
        <v>81</v>
      </c>
      <c r="BW39" s="5">
        <v>0.23</v>
      </c>
      <c r="BX39" s="5">
        <v>55320</v>
      </c>
      <c r="BY39" s="5">
        <v>2436</v>
      </c>
      <c r="BZ39" s="5">
        <v>135</v>
      </c>
      <c r="CA39" s="5">
        <v>6</v>
      </c>
      <c r="CB39" s="5">
        <v>0.55000000000000004</v>
      </c>
      <c r="CC39" s="5">
        <v>0.03</v>
      </c>
      <c r="CD39" s="2">
        <v>0</v>
      </c>
      <c r="CE39" s="5">
        <v>1</v>
      </c>
      <c r="CF39" s="2">
        <v>0</v>
      </c>
      <c r="CG39" s="2">
        <v>0</v>
      </c>
      <c r="CH39" s="5">
        <v>26</v>
      </c>
      <c r="CI39" s="5">
        <v>40</v>
      </c>
      <c r="CJ39" s="5">
        <v>55</v>
      </c>
      <c r="CK39" s="5">
        <v>13</v>
      </c>
      <c r="CL39" s="2">
        <v>0</v>
      </c>
      <c r="CM39" s="5">
        <v>18</v>
      </c>
      <c r="CN39" s="5">
        <v>34</v>
      </c>
      <c r="CO39" s="5">
        <v>2</v>
      </c>
      <c r="CP39" s="5">
        <v>10</v>
      </c>
      <c r="CQ39" s="2">
        <v>0</v>
      </c>
      <c r="CR39" s="2">
        <v>0</v>
      </c>
      <c r="CS39" s="2">
        <v>0</v>
      </c>
      <c r="CT39" s="2">
        <v>0</v>
      </c>
      <c r="CU39" s="2" t="s">
        <v>365</v>
      </c>
    </row>
    <row r="40" spans="1:99" s="2" customFormat="1" x14ac:dyDescent="0.25">
      <c r="A40" s="2" t="s">
        <v>461</v>
      </c>
      <c r="C40" s="2" t="s">
        <v>462</v>
      </c>
      <c r="D40" s="2">
        <v>1945</v>
      </c>
      <c r="E40" s="2">
        <f t="shared" si="0"/>
        <v>70</v>
      </c>
      <c r="F40" s="2">
        <v>74</v>
      </c>
      <c r="G40" s="2">
        <v>104</v>
      </c>
      <c r="H40" s="2">
        <v>1260</v>
      </c>
      <c r="I40" s="2">
        <v>5594</v>
      </c>
      <c r="J40" s="2">
        <v>5594</v>
      </c>
      <c r="K40" s="2">
        <v>5594</v>
      </c>
      <c r="L40" s="2">
        <f t="shared" si="1"/>
        <v>243674080.59999999</v>
      </c>
      <c r="M40" s="2">
        <v>297</v>
      </c>
      <c r="N40" s="2">
        <f t="shared" si="2"/>
        <v>12937320</v>
      </c>
      <c r="O40" s="2">
        <f t="shared" si="3"/>
        <v>0.46406250000000004</v>
      </c>
      <c r="P40" s="2">
        <f t="shared" si="4"/>
        <v>1201917.42</v>
      </c>
      <c r="Q40" s="2">
        <f t="shared" si="5"/>
        <v>1.20191742</v>
      </c>
      <c r="R40" s="2">
        <v>56</v>
      </c>
      <c r="S40" s="2">
        <f t="shared" si="6"/>
        <v>145.03943999999998</v>
      </c>
      <c r="T40" s="2">
        <f t="shared" si="7"/>
        <v>35840</v>
      </c>
      <c r="U40" s="2">
        <f t="shared" si="8"/>
        <v>1561280000</v>
      </c>
      <c r="W40" s="2">
        <f t="shared" si="9"/>
        <v>0</v>
      </c>
      <c r="X40" s="2">
        <f t="shared" si="10"/>
        <v>0</v>
      </c>
      <c r="Y40" s="2">
        <f t="shared" si="11"/>
        <v>0</v>
      </c>
      <c r="Z40" s="2">
        <f t="shared" si="12"/>
        <v>18.834973595767902</v>
      </c>
      <c r="AA40" s="2">
        <f t="shared" si="13"/>
        <v>0</v>
      </c>
      <c r="AB40" s="2">
        <f t="shared" si="14"/>
        <v>0.76358001063923919</v>
      </c>
      <c r="AC40" s="2">
        <v>74</v>
      </c>
      <c r="AD40" s="2">
        <f t="shared" si="15"/>
        <v>0.25452667021307979</v>
      </c>
      <c r="AE40" s="2" t="s">
        <v>133</v>
      </c>
      <c r="AF40" s="2">
        <f t="shared" si="16"/>
        <v>120.67340067340068</v>
      </c>
      <c r="AG40" s="2">
        <f t="shared" si="17"/>
        <v>0.46407513959539876</v>
      </c>
      <c r="AH40" s="2">
        <f t="shared" si="18"/>
        <v>0.17418873111271671</v>
      </c>
      <c r="AI40" s="2">
        <f t="shared" si="19"/>
        <v>243674080.59999999</v>
      </c>
      <c r="AJ40" s="2">
        <f t="shared" si="20"/>
        <v>6900087.1200000001</v>
      </c>
      <c r="AK40" s="2">
        <f t="shared" si="21"/>
        <v>6.9000871200000002</v>
      </c>
      <c r="AL40" s="2" t="s">
        <v>133</v>
      </c>
      <c r="AM40" s="2" t="s">
        <v>133</v>
      </c>
      <c r="AN40" s="2" t="s">
        <v>133</v>
      </c>
      <c r="AO40" s="2" t="s">
        <v>133</v>
      </c>
      <c r="AP40" s="2" t="s">
        <v>133</v>
      </c>
      <c r="AQ40" s="2" t="s">
        <v>133</v>
      </c>
      <c r="AR40" s="2" t="s">
        <v>133</v>
      </c>
      <c r="AS40" s="2">
        <v>0</v>
      </c>
      <c r="AT40" s="2" t="s">
        <v>133</v>
      </c>
      <c r="AU40" s="2" t="s">
        <v>133</v>
      </c>
      <c r="AV40" s="2">
        <v>0</v>
      </c>
      <c r="AW40" s="2">
        <v>0</v>
      </c>
      <c r="AX40" s="2">
        <v>0</v>
      </c>
      <c r="AY40" s="2">
        <v>0</v>
      </c>
      <c r="AZ40" s="2">
        <v>0</v>
      </c>
      <c r="BA40" s="2">
        <v>0</v>
      </c>
      <c r="BB40" s="2">
        <v>0</v>
      </c>
      <c r="BC40" s="2">
        <v>0</v>
      </c>
      <c r="BD40" s="2">
        <v>0</v>
      </c>
      <c r="BE40" s="2">
        <v>0</v>
      </c>
      <c r="BF40" s="2">
        <v>0</v>
      </c>
      <c r="BG40" s="2">
        <v>0</v>
      </c>
      <c r="BH40" s="2">
        <v>0</v>
      </c>
      <c r="BI40" s="2">
        <v>0</v>
      </c>
      <c r="BJ40" s="2">
        <v>0</v>
      </c>
      <c r="BK40" s="2">
        <v>0</v>
      </c>
      <c r="BL40" s="2">
        <v>0</v>
      </c>
      <c r="BM40" s="2">
        <v>0</v>
      </c>
      <c r="BN40" s="2">
        <v>0</v>
      </c>
      <c r="BO40" s="2">
        <v>0</v>
      </c>
      <c r="BP40" s="2">
        <v>0</v>
      </c>
      <c r="BQ40" s="2">
        <v>0</v>
      </c>
      <c r="BR40" s="2">
        <v>0</v>
      </c>
      <c r="BS40" s="2">
        <v>0</v>
      </c>
      <c r="BT40" s="2">
        <v>0</v>
      </c>
      <c r="BU40" s="2">
        <v>0</v>
      </c>
      <c r="BV40" s="2">
        <v>0</v>
      </c>
      <c r="BW40" s="2">
        <v>0</v>
      </c>
      <c r="BX40" s="2">
        <v>0</v>
      </c>
      <c r="BY40" s="2">
        <v>0</v>
      </c>
      <c r="BZ40" s="2">
        <v>0</v>
      </c>
      <c r="CA40" s="2">
        <v>0</v>
      </c>
      <c r="CB40" s="2">
        <v>0</v>
      </c>
      <c r="CC40" s="2">
        <v>0</v>
      </c>
      <c r="CD40" s="2">
        <v>0</v>
      </c>
      <c r="CE40" s="2">
        <v>0</v>
      </c>
      <c r="CF40" s="2">
        <v>0</v>
      </c>
      <c r="CG40" s="2">
        <v>0</v>
      </c>
      <c r="CH40" s="2">
        <v>0</v>
      </c>
      <c r="CI40" s="2">
        <v>0</v>
      </c>
      <c r="CJ40" s="2">
        <v>0</v>
      </c>
      <c r="CK40" s="2">
        <v>0</v>
      </c>
      <c r="CL40" s="2">
        <v>0</v>
      </c>
      <c r="CM40" s="2">
        <v>0</v>
      </c>
      <c r="CN40" s="2">
        <v>0</v>
      </c>
      <c r="CO40" s="2">
        <v>0</v>
      </c>
      <c r="CP40" s="2">
        <v>0</v>
      </c>
      <c r="CQ40" s="2">
        <v>0</v>
      </c>
      <c r="CR40" s="2">
        <v>0</v>
      </c>
      <c r="CS40" s="2">
        <v>0</v>
      </c>
      <c r="CT40" s="2">
        <v>0</v>
      </c>
      <c r="CU40" s="2" t="s">
        <v>365</v>
      </c>
    </row>
    <row r="41" spans="1:99" s="2" customFormat="1" x14ac:dyDescent="0.25">
      <c r="A41" s="2" t="s">
        <v>463</v>
      </c>
      <c r="B41" s="2" t="s">
        <v>464</v>
      </c>
      <c r="C41" s="2" t="s">
        <v>465</v>
      </c>
      <c r="D41" s="2">
        <v>1970</v>
      </c>
      <c r="E41" s="2">
        <f t="shared" si="0"/>
        <v>45</v>
      </c>
      <c r="F41" s="2">
        <v>46</v>
      </c>
      <c r="G41" s="2">
        <v>74</v>
      </c>
      <c r="H41" s="2">
        <v>70</v>
      </c>
      <c r="I41" s="2">
        <v>11779</v>
      </c>
      <c r="J41" s="2">
        <v>11103</v>
      </c>
      <c r="K41" s="2">
        <v>11779</v>
      </c>
      <c r="L41" s="2">
        <f t="shared" si="1"/>
        <v>513092062.10000002</v>
      </c>
      <c r="M41" s="2">
        <v>462</v>
      </c>
      <c r="N41" s="2">
        <f t="shared" si="2"/>
        <v>20124720</v>
      </c>
      <c r="O41" s="2">
        <f t="shared" si="3"/>
        <v>0.72187500000000004</v>
      </c>
      <c r="P41" s="2">
        <f t="shared" si="4"/>
        <v>1869649.32</v>
      </c>
      <c r="Q41" s="2">
        <f t="shared" si="5"/>
        <v>1.8696493200000002</v>
      </c>
      <c r="R41" s="2">
        <v>3</v>
      </c>
      <c r="S41" s="2">
        <f t="shared" si="6"/>
        <v>7.7699699999999989</v>
      </c>
      <c r="T41" s="2">
        <f t="shared" si="7"/>
        <v>1920</v>
      </c>
      <c r="U41" s="2">
        <f t="shared" si="8"/>
        <v>83640000</v>
      </c>
      <c r="V41" s="2">
        <v>24390.399481</v>
      </c>
      <c r="W41" s="2">
        <f t="shared" si="9"/>
        <v>7.4341937618087996</v>
      </c>
      <c r="X41" s="2">
        <f t="shared" si="10"/>
        <v>4.6193953193045143</v>
      </c>
      <c r="Y41" s="2">
        <f t="shared" si="11"/>
        <v>1.533729211927265</v>
      </c>
      <c r="Z41" s="2">
        <f t="shared" si="12"/>
        <v>25.49561246566412</v>
      </c>
      <c r="AA41" s="2">
        <f t="shared" si="13"/>
        <v>0.54282697887665998</v>
      </c>
      <c r="AB41" s="2">
        <f t="shared" si="14"/>
        <v>1.6627573347172251</v>
      </c>
      <c r="AC41" s="2">
        <v>46</v>
      </c>
      <c r="AD41" s="2">
        <f t="shared" si="15"/>
        <v>0.55425244490574177</v>
      </c>
      <c r="AE41" s="2" t="s">
        <v>133</v>
      </c>
      <c r="AF41" s="2">
        <f t="shared" si="16"/>
        <v>4.1558441558441555</v>
      </c>
      <c r="AG41" s="2">
        <f t="shared" si="17"/>
        <v>0.50366987305537014</v>
      </c>
      <c r="AH41" s="2">
        <f t="shared" si="18"/>
        <v>0.13651730429036721</v>
      </c>
      <c r="AI41" s="2">
        <f t="shared" si="19"/>
        <v>483645569.69999999</v>
      </c>
      <c r="AJ41" s="2">
        <f t="shared" si="20"/>
        <v>13695328.439999999</v>
      </c>
      <c r="AK41" s="2">
        <f t="shared" si="21"/>
        <v>13.695328439999999</v>
      </c>
      <c r="AL41" s="2" t="s">
        <v>466</v>
      </c>
      <c r="AM41" s="2" t="s">
        <v>133</v>
      </c>
      <c r="AN41" s="2" t="s">
        <v>133</v>
      </c>
      <c r="AO41" s="2" t="s">
        <v>467</v>
      </c>
      <c r="AP41" s="2" t="s">
        <v>133</v>
      </c>
      <c r="AQ41" s="2" t="s">
        <v>133</v>
      </c>
      <c r="AR41" s="2" t="s">
        <v>133</v>
      </c>
      <c r="AS41" s="2">
        <v>0</v>
      </c>
      <c r="AT41" s="2" t="s">
        <v>133</v>
      </c>
      <c r="AU41" s="2" t="s">
        <v>133</v>
      </c>
      <c r="AV41" s="2">
        <v>0</v>
      </c>
      <c r="AW41" s="2">
        <v>0</v>
      </c>
      <c r="AX41" s="2">
        <v>0</v>
      </c>
      <c r="AY41" s="2">
        <v>0</v>
      </c>
      <c r="AZ41" s="2">
        <v>0</v>
      </c>
      <c r="BA41" s="2">
        <v>0</v>
      </c>
      <c r="BB41" s="2">
        <v>0</v>
      </c>
      <c r="BC41" s="2">
        <v>0</v>
      </c>
      <c r="BD41" s="2">
        <v>0</v>
      </c>
      <c r="BE41" s="2">
        <v>0</v>
      </c>
      <c r="BF41" s="2">
        <v>0</v>
      </c>
      <c r="BG41" s="2">
        <v>0</v>
      </c>
      <c r="BH41" s="2">
        <v>0</v>
      </c>
      <c r="BI41" s="2">
        <v>0</v>
      </c>
      <c r="BJ41" s="2">
        <v>0</v>
      </c>
      <c r="BK41" s="2">
        <v>0</v>
      </c>
      <c r="BL41" s="2">
        <v>0</v>
      </c>
      <c r="BM41" s="2">
        <v>0</v>
      </c>
      <c r="BN41" s="2">
        <v>0</v>
      </c>
      <c r="BO41" s="2">
        <v>0</v>
      </c>
      <c r="BP41" s="2">
        <v>0</v>
      </c>
      <c r="BQ41" s="2">
        <v>0</v>
      </c>
      <c r="BR41" s="2">
        <v>0</v>
      </c>
      <c r="BS41" s="2">
        <v>0</v>
      </c>
      <c r="BT41" s="2">
        <v>0</v>
      </c>
      <c r="BU41" s="2">
        <v>0</v>
      </c>
      <c r="BV41" s="2">
        <v>0</v>
      </c>
      <c r="BW41" s="2">
        <v>0</v>
      </c>
      <c r="BX41" s="2">
        <v>0</v>
      </c>
      <c r="BY41" s="2">
        <v>0</v>
      </c>
      <c r="BZ41" s="2">
        <v>0</v>
      </c>
      <c r="CA41" s="2">
        <v>0</v>
      </c>
      <c r="CB41" s="2">
        <v>0</v>
      </c>
      <c r="CC41" s="2">
        <v>0</v>
      </c>
      <c r="CD41" s="2">
        <v>0</v>
      </c>
      <c r="CE41" s="2">
        <v>0</v>
      </c>
      <c r="CF41" s="2">
        <v>0</v>
      </c>
      <c r="CG41" s="2">
        <v>0</v>
      </c>
      <c r="CH41" s="2">
        <v>0</v>
      </c>
      <c r="CI41" s="2">
        <v>0</v>
      </c>
      <c r="CJ41" s="2">
        <v>0</v>
      </c>
      <c r="CK41" s="2">
        <v>0</v>
      </c>
      <c r="CL41" s="2">
        <v>0</v>
      </c>
      <c r="CM41" s="2">
        <v>0</v>
      </c>
      <c r="CN41" s="2">
        <v>0</v>
      </c>
      <c r="CO41" s="2">
        <v>0</v>
      </c>
      <c r="CP41" s="2">
        <v>0</v>
      </c>
      <c r="CQ41" s="2">
        <v>0</v>
      </c>
      <c r="CR41" s="2">
        <v>0</v>
      </c>
      <c r="CS41" s="2">
        <v>0</v>
      </c>
      <c r="CT41" s="2">
        <v>0</v>
      </c>
      <c r="CU41" s="2" t="s">
        <v>365</v>
      </c>
    </row>
    <row r="42" spans="1:99" s="2" customFormat="1" x14ac:dyDescent="0.25">
      <c r="A42" s="2" t="s">
        <v>468</v>
      </c>
      <c r="C42" s="2" t="s">
        <v>469</v>
      </c>
      <c r="D42" s="2">
        <v>1956</v>
      </c>
      <c r="E42" s="2">
        <f t="shared" si="0"/>
        <v>59</v>
      </c>
      <c r="F42" s="2">
        <v>150</v>
      </c>
      <c r="G42" s="2">
        <v>175</v>
      </c>
      <c r="H42" s="2">
        <v>10750</v>
      </c>
      <c r="I42" s="2">
        <v>75730</v>
      </c>
      <c r="J42" s="2">
        <v>62120</v>
      </c>
      <c r="K42" s="2">
        <v>75730</v>
      </c>
      <c r="L42" s="2">
        <f t="shared" si="1"/>
        <v>3298791227</v>
      </c>
      <c r="M42" s="2">
        <v>1189</v>
      </c>
      <c r="N42" s="2">
        <f t="shared" si="2"/>
        <v>51792840</v>
      </c>
      <c r="O42" s="2">
        <f t="shared" si="3"/>
        <v>1.8578125000000001</v>
      </c>
      <c r="P42" s="2">
        <f t="shared" si="4"/>
        <v>4811716.54</v>
      </c>
      <c r="Q42" s="2">
        <f t="shared" si="5"/>
        <v>4.8117165399999999</v>
      </c>
      <c r="R42" s="2">
        <v>339</v>
      </c>
      <c r="S42" s="2">
        <f t="shared" si="6"/>
        <v>878.00660999999991</v>
      </c>
      <c r="T42" s="2">
        <f t="shared" si="7"/>
        <v>216960</v>
      </c>
      <c r="U42" s="2">
        <f t="shared" si="8"/>
        <v>9451320000</v>
      </c>
      <c r="V42" s="2">
        <v>45232.886077000003</v>
      </c>
      <c r="W42" s="2">
        <f t="shared" si="9"/>
        <v>13.7869836762696</v>
      </c>
      <c r="X42" s="2">
        <f t="shared" si="10"/>
        <v>8.5668372256673386</v>
      </c>
      <c r="Y42" s="2">
        <f t="shared" si="11"/>
        <v>1.7730220432865837</v>
      </c>
      <c r="Z42" s="2">
        <f t="shared" si="12"/>
        <v>63.692032083971455</v>
      </c>
      <c r="AA42" s="2">
        <f t="shared" si="13"/>
        <v>0.17993087926625012</v>
      </c>
      <c r="AB42" s="2">
        <f t="shared" si="14"/>
        <v>1.273840641679429</v>
      </c>
      <c r="AC42" s="2">
        <v>150</v>
      </c>
      <c r="AD42" s="2">
        <f t="shared" si="15"/>
        <v>0.42461354722647637</v>
      </c>
      <c r="AE42" s="2">
        <v>184.11500000000001</v>
      </c>
      <c r="AF42" s="2">
        <f t="shared" si="16"/>
        <v>182.4726661059714</v>
      </c>
      <c r="AG42" s="2">
        <f t="shared" si="17"/>
        <v>0.78432433657441825</v>
      </c>
      <c r="AH42" s="2">
        <f t="shared" si="18"/>
        <v>6.2796649952690409E-2</v>
      </c>
      <c r="AI42" s="2">
        <f t="shared" si="19"/>
        <v>2705940988</v>
      </c>
      <c r="AJ42" s="2">
        <f t="shared" si="20"/>
        <v>76623777.599999994</v>
      </c>
      <c r="AK42" s="2">
        <f t="shared" si="21"/>
        <v>76.623777599999997</v>
      </c>
      <c r="AL42" s="2" t="s">
        <v>470</v>
      </c>
      <c r="AM42" s="2" t="s">
        <v>471</v>
      </c>
      <c r="AN42" s="2" t="s">
        <v>472</v>
      </c>
      <c r="AO42" s="2" t="s">
        <v>473</v>
      </c>
      <c r="AP42" s="2" t="s">
        <v>474</v>
      </c>
      <c r="AQ42" s="2" t="s">
        <v>404</v>
      </c>
      <c r="AR42" s="2" t="s">
        <v>475</v>
      </c>
      <c r="AS42" s="2">
        <v>2</v>
      </c>
      <c r="AT42" s="2" t="s">
        <v>476</v>
      </c>
      <c r="AU42" s="2" t="s">
        <v>477</v>
      </c>
      <c r="AV42" s="2">
        <v>2</v>
      </c>
      <c r="AW42" s="5">
        <v>92</v>
      </c>
      <c r="AX42" s="5">
        <v>7</v>
      </c>
      <c r="AY42" s="5">
        <v>1</v>
      </c>
      <c r="AZ42" s="5">
        <v>0.5</v>
      </c>
      <c r="BA42" s="2">
        <v>0</v>
      </c>
      <c r="BB42" s="5">
        <v>0.1</v>
      </c>
      <c r="BC42" s="5">
        <v>0.1</v>
      </c>
      <c r="BD42" s="2">
        <v>0</v>
      </c>
      <c r="BE42" s="5">
        <v>0.1</v>
      </c>
      <c r="BF42" s="5">
        <v>17.399999999999999</v>
      </c>
      <c r="BG42" s="5">
        <v>39.6</v>
      </c>
      <c r="BH42" s="5">
        <v>7.4</v>
      </c>
      <c r="BI42" s="5">
        <v>24.4</v>
      </c>
      <c r="BJ42" s="5">
        <v>4.5</v>
      </c>
      <c r="BK42" s="5">
        <v>4.5999999999999996</v>
      </c>
      <c r="BL42" s="2">
        <v>0</v>
      </c>
      <c r="BM42" s="2">
        <v>0</v>
      </c>
      <c r="BN42" s="5">
        <v>1.1000000000000001</v>
      </c>
      <c r="BO42" s="5">
        <v>37499</v>
      </c>
      <c r="BP42" s="5">
        <v>6660</v>
      </c>
      <c r="BQ42" s="5">
        <v>45</v>
      </c>
      <c r="BR42" s="5">
        <v>8</v>
      </c>
      <c r="BS42" s="5">
        <v>0.14000000000000001</v>
      </c>
      <c r="BT42" s="5">
        <v>0.02</v>
      </c>
      <c r="BU42" s="5">
        <v>54957</v>
      </c>
      <c r="BV42" s="5">
        <v>66</v>
      </c>
      <c r="BW42" s="5">
        <v>0.2</v>
      </c>
      <c r="BX42" s="5">
        <v>98795</v>
      </c>
      <c r="BY42" s="5">
        <v>9096</v>
      </c>
      <c r="BZ42" s="5">
        <v>118</v>
      </c>
      <c r="CA42" s="5">
        <v>11</v>
      </c>
      <c r="CB42" s="5">
        <v>0.6</v>
      </c>
      <c r="CC42" s="5">
        <v>0.06</v>
      </c>
      <c r="CD42" s="5">
        <v>6</v>
      </c>
      <c r="CE42" s="5">
        <v>5</v>
      </c>
      <c r="CF42" s="5">
        <v>3</v>
      </c>
      <c r="CG42" s="5">
        <v>5</v>
      </c>
      <c r="CH42" s="5">
        <v>26</v>
      </c>
      <c r="CI42" s="5">
        <v>41</v>
      </c>
      <c r="CJ42" s="5">
        <v>48</v>
      </c>
      <c r="CK42" s="5">
        <v>3</v>
      </c>
      <c r="CL42" s="2">
        <v>0</v>
      </c>
      <c r="CM42" s="5">
        <v>15</v>
      </c>
      <c r="CN42" s="5">
        <v>24</v>
      </c>
      <c r="CO42" s="5">
        <v>2</v>
      </c>
      <c r="CP42" s="5">
        <v>7</v>
      </c>
      <c r="CQ42" s="5">
        <v>4</v>
      </c>
      <c r="CR42" s="5">
        <v>11</v>
      </c>
      <c r="CS42" s="2">
        <v>0</v>
      </c>
      <c r="CT42" s="2">
        <v>0</v>
      </c>
      <c r="CU42" s="2" t="s">
        <v>365</v>
      </c>
    </row>
    <row r="43" spans="1:99" s="2" customFormat="1" x14ac:dyDescent="0.25">
      <c r="A43" s="2" t="s">
        <v>478</v>
      </c>
      <c r="C43" s="2" t="s">
        <v>479</v>
      </c>
      <c r="D43" s="2">
        <v>1936</v>
      </c>
      <c r="E43" s="2">
        <f t="shared" si="0"/>
        <v>79</v>
      </c>
      <c r="F43" s="2">
        <v>89</v>
      </c>
      <c r="G43" s="2">
        <v>137</v>
      </c>
      <c r="H43" s="2">
        <v>10000</v>
      </c>
      <c r="I43" s="2">
        <v>116150</v>
      </c>
      <c r="J43" s="2">
        <v>110150</v>
      </c>
      <c r="K43" s="2">
        <v>116150</v>
      </c>
      <c r="L43" s="2">
        <f t="shared" si="1"/>
        <v>5059482385</v>
      </c>
      <c r="M43" s="2">
        <v>2920</v>
      </c>
      <c r="N43" s="2">
        <f t="shared" si="2"/>
        <v>127195200</v>
      </c>
      <c r="O43" s="2">
        <f t="shared" si="3"/>
        <v>4.5625</v>
      </c>
      <c r="P43" s="2">
        <f t="shared" si="4"/>
        <v>11816831.200000001</v>
      </c>
      <c r="Q43" s="2">
        <f t="shared" si="5"/>
        <v>11.816831200000001</v>
      </c>
      <c r="R43" s="2">
        <v>298</v>
      </c>
      <c r="S43" s="2">
        <f t="shared" si="6"/>
        <v>771.81701999999996</v>
      </c>
      <c r="T43" s="2">
        <f t="shared" si="7"/>
        <v>190720</v>
      </c>
      <c r="U43" s="2">
        <f t="shared" si="8"/>
        <v>8308240000</v>
      </c>
      <c r="V43" s="2">
        <v>134341.58958</v>
      </c>
      <c r="W43" s="2">
        <f t="shared" si="9"/>
        <v>40.947316503983998</v>
      </c>
      <c r="X43" s="2">
        <f t="shared" si="10"/>
        <v>25.443491016914521</v>
      </c>
      <c r="Y43" s="2">
        <f t="shared" si="11"/>
        <v>3.3602363118506005</v>
      </c>
      <c r="Z43" s="2">
        <f t="shared" si="12"/>
        <v>39.777305943934991</v>
      </c>
      <c r="AA43" s="2">
        <f t="shared" si="13"/>
        <v>0.3013761161490025</v>
      </c>
      <c r="AB43" s="2">
        <f t="shared" si="14"/>
        <v>1.3408080655258985</v>
      </c>
      <c r="AC43" s="2">
        <v>89</v>
      </c>
      <c r="AD43" s="2">
        <f t="shared" si="15"/>
        <v>0.44693602184196618</v>
      </c>
      <c r="AE43" s="2">
        <v>136.435</v>
      </c>
      <c r="AF43" s="2">
        <f t="shared" si="16"/>
        <v>65.31506849315069</v>
      </c>
      <c r="AG43" s="2">
        <f t="shared" si="17"/>
        <v>0.31256867581680964</v>
      </c>
      <c r="AH43" s="2">
        <f t="shared" si="18"/>
        <v>8.6972993502464485E-2</v>
      </c>
      <c r="AI43" s="2">
        <f t="shared" si="19"/>
        <v>4798122985</v>
      </c>
      <c r="AJ43" s="2">
        <f t="shared" si="20"/>
        <v>135867822</v>
      </c>
      <c r="AK43" s="2">
        <f t="shared" si="21"/>
        <v>135.86782199999999</v>
      </c>
      <c r="AL43" s="2" t="s">
        <v>480</v>
      </c>
      <c r="AM43" s="2" t="s">
        <v>481</v>
      </c>
      <c r="AN43" s="2" t="s">
        <v>482</v>
      </c>
      <c r="AO43" s="2" t="s">
        <v>483</v>
      </c>
      <c r="AP43" s="2" t="s">
        <v>484</v>
      </c>
      <c r="AQ43" s="2" t="s">
        <v>393</v>
      </c>
      <c r="AR43" s="2" t="s">
        <v>485</v>
      </c>
      <c r="AS43" s="2">
        <v>2</v>
      </c>
      <c r="AT43" s="2" t="s">
        <v>486</v>
      </c>
      <c r="AU43" s="2" t="s">
        <v>487</v>
      </c>
      <c r="AV43" s="2">
        <v>2</v>
      </c>
      <c r="AW43" s="5">
        <v>16</v>
      </c>
      <c r="AX43" s="5">
        <v>37</v>
      </c>
      <c r="AY43" s="5">
        <v>48</v>
      </c>
      <c r="AZ43" s="5">
        <v>1.4</v>
      </c>
      <c r="BA43" s="5">
        <v>1.5</v>
      </c>
      <c r="BB43" s="2">
        <v>0</v>
      </c>
      <c r="BC43" s="2">
        <v>0</v>
      </c>
      <c r="BD43" s="2">
        <v>0</v>
      </c>
      <c r="BE43" s="2">
        <v>0</v>
      </c>
      <c r="BF43" s="5">
        <v>9.8000000000000007</v>
      </c>
      <c r="BG43" s="5">
        <v>6.7</v>
      </c>
      <c r="BH43" s="5">
        <v>0.8</v>
      </c>
      <c r="BI43" s="5">
        <v>52.7</v>
      </c>
      <c r="BJ43" s="5">
        <v>22.2</v>
      </c>
      <c r="BK43" s="5">
        <v>1.5</v>
      </c>
      <c r="BL43" s="5">
        <v>3.1</v>
      </c>
      <c r="BM43" s="2">
        <v>0</v>
      </c>
      <c r="BN43" s="2">
        <v>0</v>
      </c>
      <c r="BO43" s="5">
        <v>37141</v>
      </c>
      <c r="BP43" s="5">
        <v>5302</v>
      </c>
      <c r="BQ43" s="5">
        <v>45</v>
      </c>
      <c r="BR43" s="5">
        <v>6</v>
      </c>
      <c r="BS43" s="5">
        <v>0.16</v>
      </c>
      <c r="BT43" s="5">
        <v>0.02</v>
      </c>
      <c r="BU43" s="5">
        <v>56333</v>
      </c>
      <c r="BV43" s="5">
        <v>69</v>
      </c>
      <c r="BW43" s="5">
        <v>0.24</v>
      </c>
      <c r="BX43" s="5">
        <v>92231</v>
      </c>
      <c r="BY43" s="5">
        <v>5610</v>
      </c>
      <c r="BZ43" s="5">
        <v>112</v>
      </c>
      <c r="CA43" s="5">
        <v>7</v>
      </c>
      <c r="CB43" s="5">
        <v>0.76</v>
      </c>
      <c r="CC43" s="5">
        <v>0.05</v>
      </c>
      <c r="CD43" s="5">
        <v>7</v>
      </c>
      <c r="CE43" s="5">
        <v>5</v>
      </c>
      <c r="CF43" s="5">
        <v>11</v>
      </c>
      <c r="CG43" s="5">
        <v>9</v>
      </c>
      <c r="CH43" s="5">
        <v>24</v>
      </c>
      <c r="CI43" s="5">
        <v>11</v>
      </c>
      <c r="CJ43" s="5">
        <v>9</v>
      </c>
      <c r="CK43" s="2">
        <v>0</v>
      </c>
      <c r="CL43" s="2">
        <v>0</v>
      </c>
      <c r="CM43" s="5">
        <v>33</v>
      </c>
      <c r="CN43" s="5">
        <v>40</v>
      </c>
      <c r="CO43" s="5">
        <v>8</v>
      </c>
      <c r="CP43" s="5">
        <v>26</v>
      </c>
      <c r="CQ43" s="5">
        <v>6</v>
      </c>
      <c r="CR43" s="5">
        <v>12</v>
      </c>
      <c r="CS43" s="2">
        <v>0</v>
      </c>
      <c r="CT43" s="2">
        <v>0</v>
      </c>
      <c r="CU43" s="2" t="s">
        <v>365</v>
      </c>
    </row>
    <row r="44" spans="1:99" s="2" customFormat="1" x14ac:dyDescent="0.25">
      <c r="A44" s="2" t="s">
        <v>488</v>
      </c>
      <c r="C44" s="2" t="s">
        <v>489</v>
      </c>
      <c r="D44" s="2">
        <v>1945</v>
      </c>
      <c r="E44" s="2">
        <f t="shared" si="0"/>
        <v>70</v>
      </c>
      <c r="F44" s="2">
        <v>66</v>
      </c>
      <c r="G44" s="2">
        <v>99</v>
      </c>
      <c r="H44" s="2">
        <v>6200</v>
      </c>
      <c r="I44" s="2">
        <v>87900</v>
      </c>
      <c r="J44" s="2">
        <v>73600</v>
      </c>
      <c r="K44" s="2">
        <v>87900</v>
      </c>
      <c r="L44" s="2">
        <f t="shared" si="1"/>
        <v>3828915210</v>
      </c>
      <c r="M44" s="2">
        <v>3282</v>
      </c>
      <c r="N44" s="2">
        <f t="shared" si="2"/>
        <v>142963920</v>
      </c>
      <c r="O44" s="2">
        <f t="shared" si="3"/>
        <v>5.1281250000000007</v>
      </c>
      <c r="P44" s="2">
        <f t="shared" si="4"/>
        <v>13281794.52</v>
      </c>
      <c r="Q44" s="2">
        <f t="shared" si="5"/>
        <v>13.28179452</v>
      </c>
      <c r="R44" s="2">
        <v>161</v>
      </c>
      <c r="S44" s="2">
        <f t="shared" si="6"/>
        <v>416.98838999999998</v>
      </c>
      <c r="T44" s="2">
        <f t="shared" si="7"/>
        <v>103040</v>
      </c>
      <c r="U44" s="2">
        <f t="shared" si="8"/>
        <v>4488680000</v>
      </c>
      <c r="V44" s="2">
        <v>105279.88785</v>
      </c>
      <c r="W44" s="2">
        <f t="shared" si="9"/>
        <v>32.08930981668</v>
      </c>
      <c r="X44" s="2">
        <f t="shared" si="10"/>
        <v>19.939379079462899</v>
      </c>
      <c r="Y44" s="2">
        <f t="shared" si="11"/>
        <v>2.4838587145539739</v>
      </c>
      <c r="Z44" s="2">
        <f t="shared" si="12"/>
        <v>26.782388241732601</v>
      </c>
      <c r="AA44" s="2">
        <f t="shared" si="13"/>
        <v>0.3534682826570742</v>
      </c>
      <c r="AB44" s="2">
        <f t="shared" si="14"/>
        <v>1.2173812837151181</v>
      </c>
      <c r="AC44" s="2">
        <v>66</v>
      </c>
      <c r="AD44" s="2">
        <f t="shared" si="15"/>
        <v>0.40579376123837274</v>
      </c>
      <c r="AE44" s="2">
        <v>46.791400000000003</v>
      </c>
      <c r="AF44" s="2">
        <f t="shared" si="16"/>
        <v>31.395490554539915</v>
      </c>
      <c r="AG44" s="2">
        <f t="shared" si="17"/>
        <v>0.1985096053321509</v>
      </c>
      <c r="AH44" s="2">
        <f t="shared" si="18"/>
        <v>0.14630084368932861</v>
      </c>
      <c r="AI44" s="2">
        <f t="shared" si="19"/>
        <v>3206008640</v>
      </c>
      <c r="AJ44" s="2">
        <f t="shared" si="20"/>
        <v>90784128</v>
      </c>
      <c r="AK44" s="2">
        <f t="shared" si="21"/>
        <v>90.784127999999995</v>
      </c>
      <c r="AL44" s="2" t="s">
        <v>490</v>
      </c>
      <c r="AM44" s="2" t="s">
        <v>491</v>
      </c>
      <c r="AN44" s="2" t="s">
        <v>492</v>
      </c>
      <c r="AO44" s="2" t="s">
        <v>493</v>
      </c>
      <c r="AP44" s="2" t="s">
        <v>494</v>
      </c>
      <c r="AQ44" s="2" t="s">
        <v>495</v>
      </c>
      <c r="AR44" s="2" t="s">
        <v>496</v>
      </c>
      <c r="AS44" s="2">
        <v>2</v>
      </c>
      <c r="AT44" s="2" t="s">
        <v>497</v>
      </c>
      <c r="AU44" s="2" t="s">
        <v>498</v>
      </c>
      <c r="AV44" s="2">
        <v>2</v>
      </c>
      <c r="AW44" s="5">
        <v>50</v>
      </c>
      <c r="AX44" s="5">
        <v>47</v>
      </c>
      <c r="AY44" s="5">
        <v>3</v>
      </c>
      <c r="AZ44" s="5">
        <v>0.2</v>
      </c>
      <c r="BA44" s="2">
        <v>0</v>
      </c>
      <c r="BB44" s="2">
        <v>0</v>
      </c>
      <c r="BC44" s="2">
        <v>0</v>
      </c>
      <c r="BD44" s="2">
        <v>0</v>
      </c>
      <c r="BE44" s="2">
        <v>0</v>
      </c>
      <c r="BF44" s="5">
        <v>33.200000000000003</v>
      </c>
      <c r="BG44" s="5">
        <v>21.8</v>
      </c>
      <c r="BH44" s="5">
        <v>11.7</v>
      </c>
      <c r="BI44" s="5">
        <v>24.9</v>
      </c>
      <c r="BJ44" s="5">
        <v>8</v>
      </c>
      <c r="BK44" s="2">
        <v>0</v>
      </c>
      <c r="BL44" s="2">
        <v>0</v>
      </c>
      <c r="BM44" s="2">
        <v>0</v>
      </c>
      <c r="BN44" s="5">
        <v>0.1</v>
      </c>
      <c r="BO44" s="5">
        <v>7408</v>
      </c>
      <c r="BP44" s="5">
        <v>1003</v>
      </c>
      <c r="BQ44" s="5">
        <v>42</v>
      </c>
      <c r="BR44" s="5">
        <v>6</v>
      </c>
      <c r="BS44" s="5">
        <v>0.14000000000000001</v>
      </c>
      <c r="BT44" s="5">
        <v>0.02</v>
      </c>
      <c r="BU44" s="5">
        <v>10718</v>
      </c>
      <c r="BV44" s="5">
        <v>61</v>
      </c>
      <c r="BW44" s="5">
        <v>0.21</v>
      </c>
      <c r="BX44" s="5">
        <v>26818</v>
      </c>
      <c r="BY44" s="5">
        <v>2179</v>
      </c>
      <c r="BZ44" s="5">
        <v>153</v>
      </c>
      <c r="CA44" s="5">
        <v>12</v>
      </c>
      <c r="CB44" s="5">
        <v>0.64</v>
      </c>
      <c r="CC44" s="5">
        <v>0.05</v>
      </c>
      <c r="CD44" s="5">
        <v>2</v>
      </c>
      <c r="CE44" s="5">
        <v>2</v>
      </c>
      <c r="CF44" s="2">
        <v>0</v>
      </c>
      <c r="CG44" s="2">
        <v>0</v>
      </c>
      <c r="CH44" s="5">
        <v>30</v>
      </c>
      <c r="CI44" s="5">
        <v>47</v>
      </c>
      <c r="CJ44" s="5">
        <v>56</v>
      </c>
      <c r="CK44" s="2">
        <v>0</v>
      </c>
      <c r="CL44" s="2">
        <v>0</v>
      </c>
      <c r="CM44" s="5">
        <v>17</v>
      </c>
      <c r="CN44" s="5">
        <v>28</v>
      </c>
      <c r="CO44" s="5">
        <v>3</v>
      </c>
      <c r="CP44" s="5">
        <v>14</v>
      </c>
      <c r="CQ44" s="2">
        <v>0</v>
      </c>
      <c r="CR44" s="2">
        <v>0</v>
      </c>
      <c r="CS44" s="2">
        <v>0</v>
      </c>
      <c r="CT44" s="2">
        <v>0</v>
      </c>
      <c r="CU44" s="2" t="s">
        <v>365</v>
      </c>
    </row>
    <row r="45" spans="1:99" s="2" customFormat="1" x14ac:dyDescent="0.25">
      <c r="A45" s="2" t="s">
        <v>499</v>
      </c>
      <c r="B45" s="2" t="s">
        <v>464</v>
      </c>
      <c r="C45" s="2" t="s">
        <v>500</v>
      </c>
      <c r="D45" s="2">
        <v>1970</v>
      </c>
      <c r="E45" s="2">
        <f t="shared" si="0"/>
        <v>45</v>
      </c>
      <c r="F45" s="2">
        <v>60</v>
      </c>
      <c r="G45" s="2">
        <v>86</v>
      </c>
      <c r="H45" s="2">
        <v>70</v>
      </c>
      <c r="I45" s="2">
        <v>11779</v>
      </c>
      <c r="J45" s="2">
        <v>11103</v>
      </c>
      <c r="K45" s="2">
        <v>11779</v>
      </c>
      <c r="L45" s="2">
        <f t="shared" si="1"/>
        <v>513092062.10000002</v>
      </c>
      <c r="M45" s="2">
        <v>462</v>
      </c>
      <c r="N45" s="2">
        <f t="shared" si="2"/>
        <v>20124720</v>
      </c>
      <c r="O45" s="2">
        <f t="shared" si="3"/>
        <v>0.72187500000000004</v>
      </c>
      <c r="P45" s="2">
        <f t="shared" si="4"/>
        <v>1869649.32</v>
      </c>
      <c r="Q45" s="2">
        <f t="shared" si="5"/>
        <v>1.8696493200000002</v>
      </c>
      <c r="R45" s="2">
        <v>3</v>
      </c>
      <c r="S45" s="2">
        <f t="shared" si="6"/>
        <v>7.7699699999999989</v>
      </c>
      <c r="T45" s="2">
        <f t="shared" si="7"/>
        <v>1920</v>
      </c>
      <c r="U45" s="2">
        <f t="shared" si="8"/>
        <v>83640000</v>
      </c>
      <c r="V45" s="2">
        <v>24390.399481</v>
      </c>
      <c r="W45" s="2">
        <f t="shared" si="9"/>
        <v>7.4341937618087996</v>
      </c>
      <c r="X45" s="2">
        <f t="shared" si="10"/>
        <v>4.6193953193045143</v>
      </c>
      <c r="Y45" s="2">
        <f t="shared" si="11"/>
        <v>1.533729211927265</v>
      </c>
      <c r="Z45" s="2">
        <f t="shared" si="12"/>
        <v>25.49561246566412</v>
      </c>
      <c r="AA45" s="2">
        <f t="shared" si="13"/>
        <v>0.54282697887665998</v>
      </c>
      <c r="AB45" s="2">
        <f t="shared" si="14"/>
        <v>1.274780623283206</v>
      </c>
      <c r="AC45" s="2">
        <v>60</v>
      </c>
      <c r="AD45" s="2">
        <f t="shared" si="15"/>
        <v>0.42492687442773536</v>
      </c>
      <c r="AE45" s="2" t="s">
        <v>133</v>
      </c>
      <c r="AF45" s="2">
        <f t="shared" si="16"/>
        <v>4.1558441558441555</v>
      </c>
      <c r="AG45" s="2">
        <f t="shared" si="17"/>
        <v>0.50366987305537014</v>
      </c>
      <c r="AH45" s="2">
        <f t="shared" si="18"/>
        <v>0.13651730429036721</v>
      </c>
      <c r="AI45" s="2">
        <f t="shared" si="19"/>
        <v>483645569.69999999</v>
      </c>
      <c r="AJ45" s="2">
        <f t="shared" si="20"/>
        <v>13695328.439999999</v>
      </c>
      <c r="AK45" s="2">
        <f t="shared" si="21"/>
        <v>13.695328439999999</v>
      </c>
      <c r="AL45" s="2" t="s">
        <v>466</v>
      </c>
      <c r="AM45" s="2" t="s">
        <v>133</v>
      </c>
      <c r="AN45" s="2" t="s">
        <v>133</v>
      </c>
      <c r="AO45" s="2" t="s">
        <v>467</v>
      </c>
      <c r="AP45" s="2" t="s">
        <v>133</v>
      </c>
      <c r="AQ45" s="2" t="s">
        <v>133</v>
      </c>
      <c r="AR45" s="2" t="s">
        <v>133</v>
      </c>
      <c r="AS45" s="2">
        <v>0</v>
      </c>
      <c r="AT45" s="2" t="s">
        <v>133</v>
      </c>
      <c r="AU45" s="2" t="s">
        <v>133</v>
      </c>
      <c r="AV45" s="2">
        <v>0</v>
      </c>
      <c r="AW45" s="2">
        <v>0</v>
      </c>
      <c r="AX45" s="2">
        <v>0</v>
      </c>
      <c r="AY45" s="2">
        <v>0</v>
      </c>
      <c r="AZ45" s="2">
        <v>0</v>
      </c>
      <c r="BA45" s="2">
        <v>0</v>
      </c>
      <c r="BB45" s="2">
        <v>0</v>
      </c>
      <c r="BC45" s="2">
        <v>0</v>
      </c>
      <c r="BD45" s="2">
        <v>0</v>
      </c>
      <c r="BE45" s="2">
        <v>0</v>
      </c>
      <c r="BF45" s="2">
        <v>0</v>
      </c>
      <c r="BG45" s="2">
        <v>0</v>
      </c>
      <c r="BH45" s="2">
        <v>0</v>
      </c>
      <c r="BI45" s="2">
        <v>0</v>
      </c>
      <c r="BJ45" s="2">
        <v>0</v>
      </c>
      <c r="BK45" s="2">
        <v>0</v>
      </c>
      <c r="BL45" s="2">
        <v>0</v>
      </c>
      <c r="BM45" s="2">
        <v>0</v>
      </c>
      <c r="BN45" s="2">
        <v>0</v>
      </c>
      <c r="BO45" s="2">
        <v>0</v>
      </c>
      <c r="BP45" s="2">
        <v>0</v>
      </c>
      <c r="BQ45" s="2">
        <v>0</v>
      </c>
      <c r="BR45" s="2">
        <v>0</v>
      </c>
      <c r="BS45" s="2">
        <v>0</v>
      </c>
      <c r="BT45" s="2">
        <v>0</v>
      </c>
      <c r="BU45" s="2">
        <v>0</v>
      </c>
      <c r="BV45" s="2">
        <v>0</v>
      </c>
      <c r="BW45" s="2">
        <v>0</v>
      </c>
      <c r="BX45" s="2">
        <v>0</v>
      </c>
      <c r="BY45" s="2">
        <v>0</v>
      </c>
      <c r="BZ45" s="2">
        <v>0</v>
      </c>
      <c r="CA45" s="2">
        <v>0</v>
      </c>
      <c r="CB45" s="2">
        <v>0</v>
      </c>
      <c r="CC45" s="2">
        <v>0</v>
      </c>
      <c r="CD45" s="2">
        <v>0</v>
      </c>
      <c r="CE45" s="2">
        <v>0</v>
      </c>
      <c r="CF45" s="2">
        <v>0</v>
      </c>
      <c r="CG45" s="2">
        <v>0</v>
      </c>
      <c r="CH45" s="2">
        <v>0</v>
      </c>
      <c r="CI45" s="2">
        <v>0</v>
      </c>
      <c r="CJ45" s="2">
        <v>0</v>
      </c>
      <c r="CK45" s="2">
        <v>0</v>
      </c>
      <c r="CL45" s="2">
        <v>0</v>
      </c>
      <c r="CM45" s="2">
        <v>0</v>
      </c>
      <c r="CN45" s="2">
        <v>0</v>
      </c>
      <c r="CO45" s="2">
        <v>0</v>
      </c>
      <c r="CP45" s="2">
        <v>0</v>
      </c>
      <c r="CQ45" s="2">
        <v>0</v>
      </c>
      <c r="CR45" s="2">
        <v>0</v>
      </c>
      <c r="CS45" s="2">
        <v>0</v>
      </c>
      <c r="CT45" s="2">
        <v>0</v>
      </c>
      <c r="CU45" s="2" t="s">
        <v>365</v>
      </c>
    </row>
    <row r="46" spans="1:99" s="2" customFormat="1" x14ac:dyDescent="0.25">
      <c r="A46" s="2" t="s">
        <v>501</v>
      </c>
      <c r="C46" s="2" t="s">
        <v>502</v>
      </c>
      <c r="D46" s="2">
        <v>1972</v>
      </c>
      <c r="E46" s="2">
        <f t="shared" si="0"/>
        <v>43</v>
      </c>
      <c r="F46" s="2">
        <v>243</v>
      </c>
      <c r="G46" s="2">
        <v>251</v>
      </c>
      <c r="H46" s="2">
        <v>0</v>
      </c>
      <c r="I46" s="2">
        <v>1127610</v>
      </c>
      <c r="J46" s="2">
        <v>1106910</v>
      </c>
      <c r="K46" s="2">
        <v>1127610</v>
      </c>
      <c r="L46" s="2">
        <f t="shared" si="1"/>
        <v>49118578839</v>
      </c>
      <c r="M46" s="2">
        <v>17300</v>
      </c>
      <c r="N46" s="2">
        <f t="shared" si="2"/>
        <v>753588000</v>
      </c>
      <c r="O46" s="2">
        <f t="shared" si="3"/>
        <v>27.03125</v>
      </c>
      <c r="P46" s="2">
        <f t="shared" si="4"/>
        <v>70010678</v>
      </c>
      <c r="Q46" s="2">
        <f t="shared" si="5"/>
        <v>70.010677999999999</v>
      </c>
      <c r="R46" s="2">
        <v>170</v>
      </c>
      <c r="S46" s="2">
        <f t="shared" si="6"/>
        <v>440.29829999999998</v>
      </c>
      <c r="T46" s="2">
        <f t="shared" si="7"/>
        <v>108800</v>
      </c>
      <c r="U46" s="2">
        <f t="shared" si="8"/>
        <v>4739600000</v>
      </c>
      <c r="V46" s="2">
        <v>459236.0037</v>
      </c>
      <c r="W46" s="2">
        <f t="shared" si="9"/>
        <v>139.97513392776</v>
      </c>
      <c r="X46" s="2">
        <f t="shared" si="10"/>
        <v>86.9765436847578</v>
      </c>
      <c r="Y46" s="2">
        <f t="shared" si="11"/>
        <v>4.7191484713839777</v>
      </c>
      <c r="Z46" s="2">
        <f t="shared" si="12"/>
        <v>65.179619153967423</v>
      </c>
      <c r="AA46" s="2">
        <f t="shared" si="13"/>
        <v>0.10251949745816152</v>
      </c>
      <c r="AB46" s="2">
        <f t="shared" si="14"/>
        <v>0.80468665622182001</v>
      </c>
      <c r="AC46" s="2">
        <v>243</v>
      </c>
      <c r="AD46" s="2">
        <f t="shared" si="15"/>
        <v>0.26822888540727335</v>
      </c>
      <c r="AE46" s="2">
        <v>33.0702</v>
      </c>
      <c r="AF46" s="2">
        <f t="shared" si="16"/>
        <v>6.2890173410404628</v>
      </c>
      <c r="AG46" s="2">
        <f t="shared" si="17"/>
        <v>0.21042158127179617</v>
      </c>
      <c r="AH46" s="2">
        <f t="shared" si="18"/>
        <v>5.1276675534165886E-2</v>
      </c>
      <c r="AI46" s="2">
        <f t="shared" si="19"/>
        <v>48216888909</v>
      </c>
      <c r="AJ46" s="2">
        <f t="shared" si="20"/>
        <v>1365351346.8</v>
      </c>
      <c r="AK46" s="2">
        <f t="shared" si="21"/>
        <v>1365.3513467999999</v>
      </c>
      <c r="AL46" s="2" t="s">
        <v>503</v>
      </c>
      <c r="AM46" s="2" t="s">
        <v>504</v>
      </c>
      <c r="AN46" s="2" t="s">
        <v>505</v>
      </c>
      <c r="AO46" s="2" t="s">
        <v>506</v>
      </c>
      <c r="AP46" s="2" t="s">
        <v>507</v>
      </c>
      <c r="AQ46" s="2" t="s">
        <v>508</v>
      </c>
      <c r="AR46" s="2" t="s">
        <v>509</v>
      </c>
      <c r="AS46" s="2">
        <v>1</v>
      </c>
      <c r="AT46" s="2" t="s">
        <v>510</v>
      </c>
      <c r="AU46" s="2" t="s">
        <v>511</v>
      </c>
      <c r="AV46" s="2">
        <v>2</v>
      </c>
      <c r="AW46" s="5">
        <v>99</v>
      </c>
      <c r="AX46" s="5">
        <v>1</v>
      </c>
      <c r="AY46" s="2">
        <v>0</v>
      </c>
      <c r="AZ46" s="5">
        <v>5.3</v>
      </c>
      <c r="BA46" s="2">
        <v>0</v>
      </c>
      <c r="BB46" s="2">
        <v>0</v>
      </c>
      <c r="BC46" s="2">
        <v>0</v>
      </c>
      <c r="BD46" s="2">
        <v>0</v>
      </c>
      <c r="BE46" s="5">
        <v>0.1</v>
      </c>
      <c r="BF46" s="5">
        <v>37.6</v>
      </c>
      <c r="BG46" s="5">
        <v>17</v>
      </c>
      <c r="BH46" s="5">
        <v>10.199999999999999</v>
      </c>
      <c r="BI46" s="5">
        <v>23.9</v>
      </c>
      <c r="BJ46" s="5">
        <v>5.8</v>
      </c>
      <c r="BK46" s="2">
        <v>0</v>
      </c>
      <c r="BL46" s="2">
        <v>0</v>
      </c>
      <c r="BM46" s="2">
        <v>0</v>
      </c>
      <c r="BN46" s="2">
        <v>0</v>
      </c>
      <c r="BO46" s="5">
        <v>16789</v>
      </c>
      <c r="BP46" s="5">
        <v>2621</v>
      </c>
      <c r="BQ46" s="5">
        <v>45</v>
      </c>
      <c r="BR46" s="5">
        <v>7</v>
      </c>
      <c r="BS46" s="5">
        <v>0.15</v>
      </c>
      <c r="BT46" s="5">
        <v>0.02</v>
      </c>
      <c r="BU46" s="5">
        <v>24952</v>
      </c>
      <c r="BV46" s="5">
        <v>67</v>
      </c>
      <c r="BW46" s="5">
        <v>0.23</v>
      </c>
      <c r="BX46" s="5">
        <v>5569</v>
      </c>
      <c r="BY46" s="5">
        <v>66</v>
      </c>
      <c r="BZ46" s="5">
        <v>15</v>
      </c>
      <c r="CA46" s="2">
        <v>0</v>
      </c>
      <c r="CB46" s="5">
        <v>0.2</v>
      </c>
      <c r="CC46" s="2">
        <v>0</v>
      </c>
      <c r="CD46" s="2">
        <v>0</v>
      </c>
      <c r="CE46" s="2">
        <v>0</v>
      </c>
      <c r="CF46" s="2">
        <v>0</v>
      </c>
      <c r="CG46" s="2">
        <v>0</v>
      </c>
      <c r="CH46" s="5">
        <v>32</v>
      </c>
      <c r="CI46" s="5">
        <v>48</v>
      </c>
      <c r="CJ46" s="5">
        <v>59</v>
      </c>
      <c r="CK46" s="2">
        <v>0</v>
      </c>
      <c r="CL46" s="2">
        <v>0</v>
      </c>
      <c r="CM46" s="5">
        <v>17</v>
      </c>
      <c r="CN46" s="5">
        <v>29</v>
      </c>
      <c r="CO46" s="5">
        <v>2</v>
      </c>
      <c r="CP46" s="5">
        <v>11</v>
      </c>
      <c r="CQ46" s="2">
        <v>0</v>
      </c>
      <c r="CR46" s="2">
        <v>0</v>
      </c>
      <c r="CS46" s="2">
        <v>0</v>
      </c>
      <c r="CT46" s="2">
        <v>0</v>
      </c>
      <c r="CU46" s="2" t="s">
        <v>365</v>
      </c>
    </row>
    <row r="47" spans="1:99" s="2" customFormat="1" x14ac:dyDescent="0.25">
      <c r="A47" s="2" t="s">
        <v>512</v>
      </c>
      <c r="C47" s="2" t="s">
        <v>513</v>
      </c>
      <c r="D47" s="2">
        <v>1970</v>
      </c>
      <c r="E47" s="2">
        <f t="shared" si="0"/>
        <v>45</v>
      </c>
      <c r="F47" s="2">
        <v>156</v>
      </c>
      <c r="G47" s="2">
        <v>200</v>
      </c>
      <c r="H47" s="2">
        <v>0</v>
      </c>
      <c r="I47" s="2">
        <v>189000</v>
      </c>
      <c r="J47" s="2">
        <v>167500</v>
      </c>
      <c r="K47" s="2">
        <v>189000</v>
      </c>
      <c r="L47" s="2">
        <f t="shared" si="1"/>
        <v>8232821100</v>
      </c>
      <c r="M47" s="2">
        <v>2759.0719798</v>
      </c>
      <c r="N47" s="2">
        <f t="shared" si="2"/>
        <v>120185175.440088</v>
      </c>
      <c r="O47" s="2">
        <f t="shared" si="3"/>
        <v>4.3110499684375005</v>
      </c>
      <c r="P47" s="2">
        <f t="shared" si="4"/>
        <v>11165578.032173429</v>
      </c>
      <c r="Q47" s="2">
        <f t="shared" si="5"/>
        <v>11.165578032173428</v>
      </c>
      <c r="R47" s="2">
        <v>0</v>
      </c>
      <c r="S47" s="2">
        <f t="shared" si="6"/>
        <v>0</v>
      </c>
      <c r="T47" s="2">
        <f t="shared" si="7"/>
        <v>0</v>
      </c>
      <c r="U47" s="2">
        <f t="shared" si="8"/>
        <v>0</v>
      </c>
      <c r="V47" s="2">
        <v>181985.13905</v>
      </c>
      <c r="W47" s="2">
        <f t="shared" si="9"/>
        <v>55.469070382439995</v>
      </c>
      <c r="X47" s="2">
        <f t="shared" si="10"/>
        <v>34.466893425235703</v>
      </c>
      <c r="Y47" s="2">
        <f t="shared" si="11"/>
        <v>4.68279529295671</v>
      </c>
      <c r="Z47" s="2">
        <f t="shared" si="12"/>
        <v>68.501136432621337</v>
      </c>
      <c r="AA47" s="2">
        <f t="shared" si="13"/>
        <v>0.26847506984215025</v>
      </c>
      <c r="AB47" s="2">
        <f t="shared" si="14"/>
        <v>1.3173295467811796</v>
      </c>
      <c r="AC47" s="2">
        <v>156</v>
      </c>
      <c r="AD47" s="2">
        <f t="shared" si="15"/>
        <v>0.43910984892705984</v>
      </c>
      <c r="AE47" s="2">
        <v>134.26900000000001</v>
      </c>
      <c r="AF47" s="2">
        <f t="shared" si="16"/>
        <v>0</v>
      </c>
      <c r="AG47" s="2">
        <f t="shared" si="17"/>
        <v>0.55375514467843057</v>
      </c>
      <c r="AH47" s="2">
        <f t="shared" si="18"/>
        <v>5.4042357684161296E-2</v>
      </c>
      <c r="AI47" s="2">
        <f t="shared" si="19"/>
        <v>7296283250</v>
      </c>
      <c r="AJ47" s="2">
        <f t="shared" si="20"/>
        <v>206607900</v>
      </c>
      <c r="AK47" s="2">
        <f t="shared" si="21"/>
        <v>206.6079</v>
      </c>
      <c r="AL47" s="2" t="s">
        <v>514</v>
      </c>
      <c r="AM47" s="2" t="s">
        <v>133</v>
      </c>
      <c r="AN47" s="2" t="s">
        <v>515</v>
      </c>
      <c r="AO47" s="2" t="s">
        <v>516</v>
      </c>
      <c r="AP47" s="2" t="s">
        <v>517</v>
      </c>
      <c r="AQ47" s="2" t="s">
        <v>508</v>
      </c>
      <c r="AR47" s="2" t="s">
        <v>518</v>
      </c>
      <c r="AS47" s="2">
        <v>3</v>
      </c>
      <c r="AT47" s="2" t="s">
        <v>519</v>
      </c>
      <c r="AU47" s="2" t="s">
        <v>520</v>
      </c>
      <c r="AV47" s="2">
        <v>3</v>
      </c>
      <c r="AW47" s="5">
        <v>57</v>
      </c>
      <c r="AX47" s="5">
        <v>43</v>
      </c>
      <c r="AY47" s="5">
        <v>1</v>
      </c>
      <c r="AZ47" s="5">
        <v>2.1</v>
      </c>
      <c r="BA47" s="2">
        <v>0</v>
      </c>
      <c r="BB47" s="2">
        <v>0</v>
      </c>
      <c r="BC47" s="2">
        <v>0</v>
      </c>
      <c r="BD47" s="2">
        <v>0</v>
      </c>
      <c r="BE47" s="5">
        <v>0.1</v>
      </c>
      <c r="BF47" s="5">
        <v>15.2</v>
      </c>
      <c r="BG47" s="5">
        <v>24.2</v>
      </c>
      <c r="BH47" s="5">
        <v>4.7</v>
      </c>
      <c r="BI47" s="5">
        <v>45.3</v>
      </c>
      <c r="BJ47" s="5">
        <v>7</v>
      </c>
      <c r="BK47" s="5">
        <v>0.3</v>
      </c>
      <c r="BL47" s="2">
        <v>0</v>
      </c>
      <c r="BM47" s="2">
        <v>0</v>
      </c>
      <c r="BN47" s="5">
        <v>1</v>
      </c>
      <c r="BO47" s="5">
        <v>9684</v>
      </c>
      <c r="BP47" s="5">
        <v>3737</v>
      </c>
      <c r="BQ47" s="5">
        <v>4</v>
      </c>
      <c r="BR47" s="5">
        <v>1</v>
      </c>
      <c r="BS47" s="5">
        <v>0.04</v>
      </c>
      <c r="BT47" s="5">
        <v>0.01</v>
      </c>
      <c r="BU47" s="5">
        <v>20023</v>
      </c>
      <c r="BV47" s="5">
        <v>7</v>
      </c>
      <c r="BW47" s="5">
        <v>7.0000000000000007E-2</v>
      </c>
      <c r="BX47" s="5">
        <v>131254</v>
      </c>
      <c r="BY47" s="5">
        <v>6312</v>
      </c>
      <c r="BZ47" s="5">
        <v>49</v>
      </c>
      <c r="CA47" s="5">
        <v>2</v>
      </c>
      <c r="CB47" s="5">
        <v>1.1000000000000001</v>
      </c>
      <c r="CC47" s="5">
        <v>0.06</v>
      </c>
      <c r="CD47" s="5">
        <v>1</v>
      </c>
      <c r="CE47" s="5">
        <v>1</v>
      </c>
      <c r="CF47" s="2">
        <v>0</v>
      </c>
      <c r="CG47" s="5">
        <v>1</v>
      </c>
      <c r="CH47" s="5">
        <v>31</v>
      </c>
      <c r="CI47" s="5">
        <v>29</v>
      </c>
      <c r="CJ47" s="5">
        <v>31</v>
      </c>
      <c r="CK47" s="5">
        <v>3</v>
      </c>
      <c r="CL47" s="2">
        <v>0</v>
      </c>
      <c r="CM47" s="5">
        <v>33</v>
      </c>
      <c r="CN47" s="5">
        <v>55</v>
      </c>
      <c r="CO47" s="5">
        <v>3</v>
      </c>
      <c r="CP47" s="5">
        <v>12</v>
      </c>
      <c r="CQ47" s="2">
        <v>0</v>
      </c>
      <c r="CR47" s="5">
        <v>1</v>
      </c>
      <c r="CS47" s="2">
        <v>0</v>
      </c>
      <c r="CT47" s="2">
        <v>0</v>
      </c>
      <c r="CU47" s="2" t="s">
        <v>137</v>
      </c>
    </row>
    <row r="48" spans="1:99" s="2" customFormat="1" x14ac:dyDescent="0.25">
      <c r="A48" s="2" t="s">
        <v>521</v>
      </c>
      <c r="C48" s="2" t="s">
        <v>522</v>
      </c>
      <c r="D48" s="2">
        <v>1975</v>
      </c>
      <c r="E48" s="2">
        <f t="shared" si="0"/>
        <v>40</v>
      </c>
      <c r="F48" s="2">
        <v>123</v>
      </c>
      <c r="G48" s="2">
        <v>177</v>
      </c>
      <c r="H48" s="2">
        <v>850</v>
      </c>
      <c r="I48" s="2">
        <v>17210</v>
      </c>
      <c r="J48" s="2">
        <v>15670</v>
      </c>
      <c r="K48" s="2">
        <v>17210</v>
      </c>
      <c r="L48" s="2">
        <f t="shared" si="1"/>
        <v>749665879</v>
      </c>
      <c r="M48" s="2">
        <v>290</v>
      </c>
      <c r="N48" s="2">
        <f t="shared" si="2"/>
        <v>12632400</v>
      </c>
      <c r="O48" s="2">
        <f t="shared" si="3"/>
        <v>0.453125</v>
      </c>
      <c r="P48" s="2">
        <f t="shared" si="4"/>
        <v>1173589.4000000001</v>
      </c>
      <c r="Q48" s="2">
        <f t="shared" si="5"/>
        <v>1.1735894</v>
      </c>
      <c r="R48" s="2">
        <v>13000</v>
      </c>
      <c r="S48" s="2">
        <f t="shared" si="6"/>
        <v>33669.869999999995</v>
      </c>
      <c r="T48" s="2">
        <f t="shared" si="7"/>
        <v>8320000</v>
      </c>
      <c r="U48" s="2">
        <f t="shared" si="8"/>
        <v>362440000000</v>
      </c>
      <c r="V48" s="2">
        <v>27350.997919000001</v>
      </c>
      <c r="W48" s="2">
        <f t="shared" si="9"/>
        <v>8.3365841657111996</v>
      </c>
      <c r="X48" s="2">
        <f t="shared" si="10"/>
        <v>5.1801148998710866</v>
      </c>
      <c r="Y48" s="2">
        <f t="shared" si="11"/>
        <v>2.1708256334926093</v>
      </c>
      <c r="Z48" s="2">
        <f t="shared" si="12"/>
        <v>59.344691349228967</v>
      </c>
      <c r="AA48" s="2">
        <f t="shared" si="13"/>
        <v>0.43130752027532043</v>
      </c>
      <c r="AB48" s="2">
        <f t="shared" si="14"/>
        <v>1.4474314963226576</v>
      </c>
      <c r="AC48" s="2">
        <v>123</v>
      </c>
      <c r="AD48" s="2">
        <f t="shared" si="15"/>
        <v>0.48247716544088592</v>
      </c>
      <c r="AE48" s="2">
        <v>34.902799999999999</v>
      </c>
      <c r="AF48" s="2">
        <f t="shared" si="16"/>
        <v>28689.655172413793</v>
      </c>
      <c r="AG48" s="2">
        <f t="shared" si="17"/>
        <v>1.4797365099278494</v>
      </c>
      <c r="AH48" s="2">
        <f t="shared" si="18"/>
        <v>6.071766611765729E-2</v>
      </c>
      <c r="AI48" s="2">
        <f t="shared" si="19"/>
        <v>682583633</v>
      </c>
      <c r="AJ48" s="2">
        <f t="shared" si="20"/>
        <v>19328631.600000001</v>
      </c>
      <c r="AK48" s="2">
        <f t="shared" si="21"/>
        <v>19.328631600000001</v>
      </c>
      <c r="AL48" s="2" t="s">
        <v>523</v>
      </c>
      <c r="AM48" s="2" t="s">
        <v>524</v>
      </c>
      <c r="AN48" s="2" t="s">
        <v>525</v>
      </c>
      <c r="AO48" s="2" t="s">
        <v>526</v>
      </c>
      <c r="AP48" s="2" t="s">
        <v>527</v>
      </c>
      <c r="AQ48" s="2" t="s">
        <v>508</v>
      </c>
      <c r="AR48" s="2" t="s">
        <v>528</v>
      </c>
      <c r="AS48" s="2">
        <v>1</v>
      </c>
      <c r="AT48" s="2" t="s">
        <v>529</v>
      </c>
      <c r="AU48" s="2" t="s">
        <v>530</v>
      </c>
      <c r="AV48" s="2">
        <v>2</v>
      </c>
      <c r="AW48" s="5">
        <v>97</v>
      </c>
      <c r="AX48" s="5">
        <v>3</v>
      </c>
      <c r="AY48" s="5">
        <v>1</v>
      </c>
      <c r="AZ48" s="5">
        <v>0.2</v>
      </c>
      <c r="BA48" s="2">
        <v>0</v>
      </c>
      <c r="BB48" s="2">
        <v>0</v>
      </c>
      <c r="BC48" s="2">
        <v>0</v>
      </c>
      <c r="BD48" s="2">
        <v>0</v>
      </c>
      <c r="BE48" s="5">
        <v>0.1</v>
      </c>
      <c r="BF48" s="5">
        <v>29.8</v>
      </c>
      <c r="BG48" s="5">
        <v>25.3</v>
      </c>
      <c r="BH48" s="5">
        <v>8.1999999999999993</v>
      </c>
      <c r="BI48" s="5">
        <v>31.1</v>
      </c>
      <c r="BJ48" s="5">
        <v>4.9000000000000004</v>
      </c>
      <c r="BK48" s="5">
        <v>0.3</v>
      </c>
      <c r="BL48" s="2">
        <v>0</v>
      </c>
      <c r="BM48" s="2">
        <v>0</v>
      </c>
      <c r="BN48" s="2">
        <v>0</v>
      </c>
      <c r="BO48" s="5">
        <v>5472</v>
      </c>
      <c r="BP48" s="5">
        <v>1319</v>
      </c>
      <c r="BQ48" s="5">
        <v>13</v>
      </c>
      <c r="BR48" s="5">
        <v>3</v>
      </c>
      <c r="BS48" s="5">
        <v>0.12</v>
      </c>
      <c r="BT48" s="5">
        <v>0.03</v>
      </c>
      <c r="BU48" s="5">
        <v>9992</v>
      </c>
      <c r="BV48" s="5">
        <v>24</v>
      </c>
      <c r="BW48" s="5">
        <v>0.22</v>
      </c>
      <c r="BX48" s="5">
        <v>36851</v>
      </c>
      <c r="BY48" s="5">
        <v>2568</v>
      </c>
      <c r="BZ48" s="5">
        <v>87</v>
      </c>
      <c r="CA48" s="5">
        <v>6</v>
      </c>
      <c r="CB48" s="5">
        <v>1.18</v>
      </c>
      <c r="CC48" s="5">
        <v>0.09</v>
      </c>
      <c r="CD48" s="2">
        <v>0</v>
      </c>
      <c r="CE48" s="2">
        <v>0</v>
      </c>
      <c r="CF48" s="2">
        <v>0</v>
      </c>
      <c r="CG48" s="2">
        <v>0</v>
      </c>
      <c r="CH48" s="5">
        <v>31</v>
      </c>
      <c r="CI48" s="5">
        <v>45</v>
      </c>
      <c r="CJ48" s="5">
        <v>55</v>
      </c>
      <c r="CK48" s="2">
        <v>0</v>
      </c>
      <c r="CL48" s="2">
        <v>0</v>
      </c>
      <c r="CM48" s="5">
        <v>21</v>
      </c>
      <c r="CN48" s="5">
        <v>35</v>
      </c>
      <c r="CO48" s="5">
        <v>2</v>
      </c>
      <c r="CP48" s="5">
        <v>9</v>
      </c>
      <c r="CQ48" s="2">
        <v>0</v>
      </c>
      <c r="CR48" s="5">
        <v>1</v>
      </c>
      <c r="CS48" s="2">
        <v>0</v>
      </c>
      <c r="CT48" s="2">
        <v>0</v>
      </c>
      <c r="CU48" s="2" t="s">
        <v>365</v>
      </c>
    </row>
    <row r="49" spans="1:99" s="2" customFormat="1" x14ac:dyDescent="0.25">
      <c r="A49" s="2" t="s">
        <v>531</v>
      </c>
      <c r="C49" s="2" t="s">
        <v>532</v>
      </c>
      <c r="D49" s="2">
        <v>1993</v>
      </c>
      <c r="E49" s="2">
        <f t="shared" si="0"/>
        <v>22</v>
      </c>
      <c r="F49" s="2">
        <v>297</v>
      </c>
      <c r="G49" s="2">
        <v>300</v>
      </c>
      <c r="H49" s="2">
        <v>3800</v>
      </c>
      <c r="I49" s="2">
        <v>0</v>
      </c>
      <c r="J49" s="2">
        <v>372000</v>
      </c>
      <c r="K49" s="2">
        <v>372000</v>
      </c>
      <c r="L49" s="2">
        <f t="shared" si="1"/>
        <v>16204282800</v>
      </c>
      <c r="M49" s="2">
        <v>2972.4263025</v>
      </c>
      <c r="N49" s="2">
        <f t="shared" si="2"/>
        <v>129478889.7369</v>
      </c>
      <c r="O49" s="2">
        <f t="shared" si="3"/>
        <v>4.6444160976562499</v>
      </c>
      <c r="P49" s="2">
        <f t="shared" si="4"/>
        <v>12028993.10653515</v>
      </c>
      <c r="Q49" s="2">
        <f t="shared" si="5"/>
        <v>12.02899310653515</v>
      </c>
      <c r="R49" s="2">
        <v>0</v>
      </c>
      <c r="S49" s="2">
        <f t="shared" si="6"/>
        <v>0</v>
      </c>
      <c r="T49" s="2">
        <f t="shared" si="7"/>
        <v>0</v>
      </c>
      <c r="U49" s="2">
        <f t="shared" si="8"/>
        <v>0</v>
      </c>
      <c r="V49" s="2">
        <v>146795.52778</v>
      </c>
      <c r="W49" s="2">
        <f t="shared" si="9"/>
        <v>44.743276867344001</v>
      </c>
      <c r="X49" s="2">
        <f t="shared" si="10"/>
        <v>27.802192188365321</v>
      </c>
      <c r="Y49" s="2">
        <f t="shared" si="11"/>
        <v>3.6392177371750272</v>
      </c>
      <c r="Z49" s="2">
        <f t="shared" si="12"/>
        <v>125.14999806475761</v>
      </c>
      <c r="AA49" s="2">
        <f t="shared" si="13"/>
        <v>9.7510803569967788E-2</v>
      </c>
      <c r="AB49" s="2">
        <f t="shared" si="14"/>
        <v>1.2641413945935112</v>
      </c>
      <c r="AC49" s="2">
        <v>297</v>
      </c>
      <c r="AD49" s="2">
        <f t="shared" si="15"/>
        <v>0.42138046486450376</v>
      </c>
      <c r="AE49" s="2">
        <v>286.036</v>
      </c>
      <c r="AF49" s="2">
        <f t="shared" si="16"/>
        <v>0</v>
      </c>
      <c r="AG49" s="2">
        <f t="shared" si="17"/>
        <v>0.97471312103364649</v>
      </c>
      <c r="AH49" s="2">
        <f t="shared" si="18"/>
        <v>2.6215263299410492E-2</v>
      </c>
      <c r="AI49" s="2">
        <f t="shared" si="19"/>
        <v>16204282800</v>
      </c>
      <c r="AJ49" s="2">
        <f t="shared" si="20"/>
        <v>458854560</v>
      </c>
      <c r="AK49" s="2">
        <f t="shared" si="21"/>
        <v>458.85455999999999</v>
      </c>
      <c r="AL49" s="2" t="s">
        <v>533</v>
      </c>
      <c r="AM49" s="2" t="s">
        <v>534</v>
      </c>
      <c r="AN49" s="2" t="s">
        <v>133</v>
      </c>
      <c r="AO49" s="2" t="s">
        <v>535</v>
      </c>
      <c r="AP49" s="2" t="s">
        <v>536</v>
      </c>
      <c r="AQ49" s="2" t="s">
        <v>353</v>
      </c>
      <c r="AR49" s="2" t="s">
        <v>537</v>
      </c>
      <c r="AS49" s="2">
        <v>2</v>
      </c>
      <c r="AT49" s="2" t="s">
        <v>538</v>
      </c>
      <c r="AU49" s="2" t="s">
        <v>539</v>
      </c>
      <c r="AV49" s="2">
        <v>2</v>
      </c>
      <c r="AW49" s="5">
        <v>38</v>
      </c>
      <c r="AX49" s="5">
        <v>58</v>
      </c>
      <c r="AY49" s="5">
        <v>4</v>
      </c>
      <c r="AZ49" s="2">
        <v>0</v>
      </c>
      <c r="BA49" s="2">
        <v>0</v>
      </c>
      <c r="BB49" s="2">
        <v>0</v>
      </c>
      <c r="BC49" s="2">
        <v>0</v>
      </c>
      <c r="BD49" s="2">
        <v>0</v>
      </c>
      <c r="BE49" s="5">
        <v>0.1</v>
      </c>
      <c r="BF49" s="5">
        <v>19.3</v>
      </c>
      <c r="BG49" s="5">
        <v>44.2</v>
      </c>
      <c r="BH49" s="5">
        <v>7</v>
      </c>
      <c r="BI49" s="5">
        <v>22.6</v>
      </c>
      <c r="BJ49" s="5">
        <v>3</v>
      </c>
      <c r="BK49" s="5">
        <v>2.9</v>
      </c>
      <c r="BL49" s="2">
        <v>0</v>
      </c>
      <c r="BM49" s="2">
        <v>0</v>
      </c>
      <c r="BN49" s="5">
        <v>0.7</v>
      </c>
      <c r="BO49" s="5">
        <v>33095</v>
      </c>
      <c r="BP49" s="5">
        <v>5362</v>
      </c>
      <c r="BQ49" s="5">
        <v>50</v>
      </c>
      <c r="BR49" s="5">
        <v>8</v>
      </c>
      <c r="BS49" s="5">
        <v>0.14000000000000001</v>
      </c>
      <c r="BT49" s="5">
        <v>0.02</v>
      </c>
      <c r="BU49" s="5">
        <v>48045</v>
      </c>
      <c r="BV49" s="5">
        <v>73</v>
      </c>
      <c r="BW49" s="5">
        <v>0.21</v>
      </c>
      <c r="BX49" s="5">
        <v>92086</v>
      </c>
      <c r="BY49" s="5">
        <v>10199</v>
      </c>
      <c r="BZ49" s="5">
        <v>140</v>
      </c>
      <c r="CA49" s="5">
        <v>16</v>
      </c>
      <c r="CB49" s="5">
        <v>0.36</v>
      </c>
      <c r="CC49" s="5">
        <v>0.04</v>
      </c>
      <c r="CD49" s="5">
        <v>3</v>
      </c>
      <c r="CE49" s="5">
        <v>3</v>
      </c>
      <c r="CF49" s="5">
        <v>2</v>
      </c>
      <c r="CG49" s="5">
        <v>3</v>
      </c>
      <c r="CH49" s="5">
        <v>28</v>
      </c>
      <c r="CI49" s="5">
        <v>48</v>
      </c>
      <c r="CJ49" s="5">
        <v>56</v>
      </c>
      <c r="CK49" s="5">
        <v>2</v>
      </c>
      <c r="CL49" s="2">
        <v>0</v>
      </c>
      <c r="CM49" s="5">
        <v>14</v>
      </c>
      <c r="CN49" s="5">
        <v>25</v>
      </c>
      <c r="CO49" s="5">
        <v>1</v>
      </c>
      <c r="CP49" s="5">
        <v>5</v>
      </c>
      <c r="CQ49" s="5">
        <v>3</v>
      </c>
      <c r="CR49" s="5">
        <v>8</v>
      </c>
      <c r="CS49" s="2">
        <v>0</v>
      </c>
      <c r="CT49" s="2">
        <v>0</v>
      </c>
      <c r="CU49" s="2" t="s">
        <v>137</v>
      </c>
    </row>
    <row r="50" spans="1:99" s="2" customFormat="1" x14ac:dyDescent="0.25">
      <c r="A50" s="2" t="s">
        <v>540</v>
      </c>
      <c r="C50" s="2" t="s">
        <v>541</v>
      </c>
      <c r="D50" s="2">
        <v>1969</v>
      </c>
      <c r="E50" s="2">
        <f t="shared" si="0"/>
        <v>46</v>
      </c>
      <c r="F50" s="2">
        <v>155</v>
      </c>
      <c r="G50" s="2">
        <v>210</v>
      </c>
      <c r="H50" s="2">
        <v>16600</v>
      </c>
      <c r="I50" s="2">
        <v>186990</v>
      </c>
      <c r="J50" s="2">
        <v>165320</v>
      </c>
      <c r="K50" s="2">
        <v>186990</v>
      </c>
      <c r="L50" s="2">
        <f t="shared" si="1"/>
        <v>8145265701</v>
      </c>
      <c r="M50" s="2">
        <v>3560</v>
      </c>
      <c r="N50" s="2">
        <f t="shared" si="2"/>
        <v>155073600</v>
      </c>
      <c r="O50" s="2">
        <f t="shared" si="3"/>
        <v>5.5625</v>
      </c>
      <c r="P50" s="2">
        <f t="shared" si="4"/>
        <v>14406821.6</v>
      </c>
      <c r="Q50" s="2">
        <f t="shared" si="5"/>
        <v>14.406821600000001</v>
      </c>
      <c r="R50" s="2">
        <v>1055</v>
      </c>
      <c r="S50" s="2">
        <f t="shared" si="6"/>
        <v>2732.4394499999999</v>
      </c>
      <c r="T50" s="2">
        <f t="shared" si="7"/>
        <v>675200</v>
      </c>
      <c r="U50" s="2">
        <f t="shared" si="8"/>
        <v>29413400000</v>
      </c>
      <c r="V50" s="2">
        <v>181985.13905</v>
      </c>
      <c r="W50" s="2">
        <f t="shared" si="9"/>
        <v>55.469070382439995</v>
      </c>
      <c r="X50" s="2">
        <f t="shared" si="10"/>
        <v>34.466893425235703</v>
      </c>
      <c r="Y50" s="2">
        <f t="shared" si="11"/>
        <v>4.1225097313983952</v>
      </c>
      <c r="Z50" s="2">
        <f t="shared" si="12"/>
        <v>52.52516031742347</v>
      </c>
      <c r="AA50" s="2">
        <f t="shared" si="13"/>
        <v>0.27201532905008569</v>
      </c>
      <c r="AB50" s="2">
        <f t="shared" si="14"/>
        <v>1.0166160061436802</v>
      </c>
      <c r="AC50" s="2">
        <v>155</v>
      </c>
      <c r="AD50" s="2">
        <f t="shared" si="15"/>
        <v>0.33887200204789336</v>
      </c>
      <c r="AE50" s="2">
        <v>134.26900000000001</v>
      </c>
      <c r="AF50" s="2">
        <f t="shared" si="16"/>
        <v>189.6629213483146</v>
      </c>
      <c r="AG50" s="2">
        <f t="shared" si="17"/>
        <v>0.37380396230897961</v>
      </c>
      <c r="AH50" s="2">
        <f t="shared" si="18"/>
        <v>7.0649756541268663E-2</v>
      </c>
      <c r="AI50" s="2">
        <f t="shared" si="19"/>
        <v>7201322668</v>
      </c>
      <c r="AJ50" s="2">
        <f t="shared" si="20"/>
        <v>203918913.59999999</v>
      </c>
      <c r="AK50" s="2">
        <f t="shared" si="21"/>
        <v>203.9189136</v>
      </c>
      <c r="AL50" s="2" t="s">
        <v>514</v>
      </c>
      <c r="AM50" s="2" t="s">
        <v>133</v>
      </c>
      <c r="AN50" s="2" t="s">
        <v>515</v>
      </c>
      <c r="AO50" s="2" t="s">
        <v>516</v>
      </c>
      <c r="AP50" s="2" t="s">
        <v>517</v>
      </c>
      <c r="AQ50" s="2" t="s">
        <v>508</v>
      </c>
      <c r="AR50" s="2" t="s">
        <v>518</v>
      </c>
      <c r="AS50" s="2">
        <v>3</v>
      </c>
      <c r="AT50" s="2" t="s">
        <v>519</v>
      </c>
      <c r="AU50" s="2" t="s">
        <v>520</v>
      </c>
      <c r="AV50" s="2">
        <v>3</v>
      </c>
      <c r="AW50" s="5">
        <v>57</v>
      </c>
      <c r="AX50" s="5">
        <v>43</v>
      </c>
      <c r="AY50" s="5">
        <v>1</v>
      </c>
      <c r="AZ50" s="5">
        <v>2.1</v>
      </c>
      <c r="BA50" s="2">
        <v>0</v>
      </c>
      <c r="BB50" s="2">
        <v>0</v>
      </c>
      <c r="BC50" s="2">
        <v>0</v>
      </c>
      <c r="BD50" s="2">
        <v>0</v>
      </c>
      <c r="BE50" s="5">
        <v>0.1</v>
      </c>
      <c r="BF50" s="5">
        <v>15.2</v>
      </c>
      <c r="BG50" s="5">
        <v>24.2</v>
      </c>
      <c r="BH50" s="5">
        <v>4.7</v>
      </c>
      <c r="BI50" s="5">
        <v>45.3</v>
      </c>
      <c r="BJ50" s="5">
        <v>7</v>
      </c>
      <c r="BK50" s="5">
        <v>0.3</v>
      </c>
      <c r="BL50" s="2">
        <v>0</v>
      </c>
      <c r="BM50" s="2">
        <v>0</v>
      </c>
      <c r="BN50" s="5">
        <v>1</v>
      </c>
      <c r="BO50" s="5">
        <v>9684</v>
      </c>
      <c r="BP50" s="5">
        <v>3737</v>
      </c>
      <c r="BQ50" s="5">
        <v>4</v>
      </c>
      <c r="BR50" s="5">
        <v>1</v>
      </c>
      <c r="BS50" s="5">
        <v>0.04</v>
      </c>
      <c r="BT50" s="5">
        <v>0.01</v>
      </c>
      <c r="BU50" s="5">
        <v>20023</v>
      </c>
      <c r="BV50" s="5">
        <v>7</v>
      </c>
      <c r="BW50" s="5">
        <v>7.0000000000000007E-2</v>
      </c>
      <c r="BX50" s="5">
        <v>131254</v>
      </c>
      <c r="BY50" s="5">
        <v>6312</v>
      </c>
      <c r="BZ50" s="5">
        <v>49</v>
      </c>
      <c r="CA50" s="5">
        <v>2</v>
      </c>
      <c r="CB50" s="5">
        <v>1.1000000000000001</v>
      </c>
      <c r="CC50" s="5">
        <v>0.06</v>
      </c>
      <c r="CD50" s="5">
        <v>1</v>
      </c>
      <c r="CE50" s="5">
        <v>1</v>
      </c>
      <c r="CF50" s="2">
        <v>0</v>
      </c>
      <c r="CG50" s="5">
        <v>1</v>
      </c>
      <c r="CH50" s="5">
        <v>31</v>
      </c>
      <c r="CI50" s="5">
        <v>29</v>
      </c>
      <c r="CJ50" s="5">
        <v>31</v>
      </c>
      <c r="CK50" s="5">
        <v>3</v>
      </c>
      <c r="CL50" s="2">
        <v>0</v>
      </c>
      <c r="CM50" s="5">
        <v>33</v>
      </c>
      <c r="CN50" s="5">
        <v>55</v>
      </c>
      <c r="CO50" s="5">
        <v>3</v>
      </c>
      <c r="CP50" s="5">
        <v>12</v>
      </c>
      <c r="CQ50" s="2">
        <v>0</v>
      </c>
      <c r="CR50" s="5">
        <v>1</v>
      </c>
      <c r="CS50" s="2">
        <v>0</v>
      </c>
      <c r="CT50" s="2">
        <v>0</v>
      </c>
      <c r="CU50" s="2" t="s">
        <v>365</v>
      </c>
    </row>
    <row r="51" spans="1:99" s="2" customFormat="1" x14ac:dyDescent="0.25">
      <c r="A51" s="2" t="s">
        <v>542</v>
      </c>
      <c r="C51" s="2" t="s">
        <v>543</v>
      </c>
      <c r="D51" s="2">
        <v>2002</v>
      </c>
      <c r="E51" s="2">
        <f t="shared" si="0"/>
        <v>13</v>
      </c>
      <c r="F51" s="2">
        <v>91</v>
      </c>
      <c r="G51" s="2">
        <v>98</v>
      </c>
      <c r="H51" s="2">
        <v>264</v>
      </c>
      <c r="I51" s="2">
        <v>60958</v>
      </c>
      <c r="J51" s="2">
        <v>51360</v>
      </c>
      <c r="K51" s="2">
        <v>60958</v>
      </c>
      <c r="L51" s="2">
        <f t="shared" si="1"/>
        <v>2655324384.2000003</v>
      </c>
      <c r="M51" s="2">
        <v>1247.9197770999999</v>
      </c>
      <c r="N51" s="2">
        <f t="shared" si="2"/>
        <v>54359385.490475997</v>
      </c>
      <c r="O51" s="2">
        <f t="shared" si="3"/>
        <v>1.94987465171875</v>
      </c>
      <c r="P51" s="2">
        <f t="shared" si="4"/>
        <v>5050156.6291549057</v>
      </c>
      <c r="Q51" s="2">
        <f t="shared" si="5"/>
        <v>5.0501566291549063</v>
      </c>
      <c r="R51" s="2">
        <v>0</v>
      </c>
      <c r="S51" s="2">
        <f t="shared" si="6"/>
        <v>0</v>
      </c>
      <c r="T51" s="2">
        <f t="shared" si="7"/>
        <v>0</v>
      </c>
      <c r="U51" s="2">
        <f t="shared" si="8"/>
        <v>0</v>
      </c>
      <c r="V51" s="2">
        <v>37528.933547000001</v>
      </c>
      <c r="W51" s="2">
        <f t="shared" si="9"/>
        <v>11.438818945125599</v>
      </c>
      <c r="X51" s="2">
        <f t="shared" si="10"/>
        <v>7.1077548402005188</v>
      </c>
      <c r="Y51" s="2">
        <f t="shared" si="11"/>
        <v>1.4358982070248227</v>
      </c>
      <c r="Z51" s="2">
        <f t="shared" si="12"/>
        <v>48.847579129922742</v>
      </c>
      <c r="AA51" s="2">
        <f t="shared" si="13"/>
        <v>0.18056104469070713</v>
      </c>
      <c r="AB51" s="2">
        <f t="shared" si="14"/>
        <v>1.6103597515359147</v>
      </c>
      <c r="AC51" s="2">
        <v>91</v>
      </c>
      <c r="AD51" s="2">
        <f t="shared" si="15"/>
        <v>0.53678658384530487</v>
      </c>
      <c r="AE51" s="2" t="s">
        <v>133</v>
      </c>
      <c r="AF51" s="2">
        <f t="shared" si="16"/>
        <v>0</v>
      </c>
      <c r="AG51" s="2">
        <f t="shared" si="17"/>
        <v>0.58715291897247524</v>
      </c>
      <c r="AH51" s="2">
        <f t="shared" si="18"/>
        <v>7.971640789021138E-2</v>
      </c>
      <c r="AI51" s="2">
        <f t="shared" si="19"/>
        <v>2237236464</v>
      </c>
      <c r="AJ51" s="2">
        <f t="shared" si="20"/>
        <v>63351532.800000004</v>
      </c>
      <c r="AK51" s="2">
        <f t="shared" si="21"/>
        <v>63.351532800000001</v>
      </c>
      <c r="AL51" s="2" t="s">
        <v>544</v>
      </c>
      <c r="AM51" s="2" t="s">
        <v>133</v>
      </c>
      <c r="AN51" s="2" t="s">
        <v>133</v>
      </c>
      <c r="AO51" s="2" t="s">
        <v>545</v>
      </c>
      <c r="AP51" s="2" t="s">
        <v>133</v>
      </c>
      <c r="AQ51" s="2" t="s">
        <v>133</v>
      </c>
      <c r="AR51" s="2" t="s">
        <v>133</v>
      </c>
      <c r="AS51" s="2">
        <v>0</v>
      </c>
      <c r="AT51" s="2" t="s">
        <v>133</v>
      </c>
      <c r="AU51" s="2" t="s">
        <v>133</v>
      </c>
      <c r="AV51" s="2">
        <v>0</v>
      </c>
      <c r="AW51" s="2">
        <v>0</v>
      </c>
      <c r="AX51" s="2">
        <v>0</v>
      </c>
      <c r="AY51" s="2">
        <v>0</v>
      </c>
      <c r="AZ51" s="2">
        <v>0</v>
      </c>
      <c r="BA51" s="2">
        <v>0</v>
      </c>
      <c r="BB51" s="2">
        <v>0</v>
      </c>
      <c r="BC51" s="2">
        <v>0</v>
      </c>
      <c r="BD51" s="2">
        <v>0</v>
      </c>
      <c r="BE51" s="2">
        <v>0</v>
      </c>
      <c r="BF51" s="2">
        <v>0</v>
      </c>
      <c r="BG51" s="2">
        <v>0</v>
      </c>
      <c r="BH51" s="2">
        <v>0</v>
      </c>
      <c r="BI51" s="2">
        <v>0</v>
      </c>
      <c r="BJ51" s="2">
        <v>0</v>
      </c>
      <c r="BK51" s="2">
        <v>0</v>
      </c>
      <c r="BL51" s="2">
        <v>0</v>
      </c>
      <c r="BM51" s="2">
        <v>0</v>
      </c>
      <c r="BN51" s="2">
        <v>0</v>
      </c>
      <c r="BO51" s="2">
        <v>0</v>
      </c>
      <c r="BP51" s="2">
        <v>0</v>
      </c>
      <c r="BQ51" s="2">
        <v>0</v>
      </c>
      <c r="BR51" s="2">
        <v>0</v>
      </c>
      <c r="BS51" s="2">
        <v>0</v>
      </c>
      <c r="BT51" s="2">
        <v>0</v>
      </c>
      <c r="BU51" s="2">
        <v>0</v>
      </c>
      <c r="BV51" s="2">
        <v>0</v>
      </c>
      <c r="BW51" s="2">
        <v>0</v>
      </c>
      <c r="BX51" s="2">
        <v>0</v>
      </c>
      <c r="BY51" s="2">
        <v>0</v>
      </c>
      <c r="BZ51" s="2">
        <v>0</v>
      </c>
      <c r="CA51" s="2">
        <v>0</v>
      </c>
      <c r="CB51" s="2">
        <v>0</v>
      </c>
      <c r="CC51" s="2">
        <v>0</v>
      </c>
      <c r="CD51" s="2">
        <v>0</v>
      </c>
      <c r="CE51" s="2">
        <v>0</v>
      </c>
      <c r="CF51" s="2">
        <v>0</v>
      </c>
      <c r="CG51" s="2">
        <v>0</v>
      </c>
      <c r="CH51" s="2">
        <v>0</v>
      </c>
      <c r="CI51" s="2">
        <v>0</v>
      </c>
      <c r="CJ51" s="2">
        <v>0</v>
      </c>
      <c r="CK51" s="2">
        <v>0</v>
      </c>
      <c r="CL51" s="2">
        <v>0</v>
      </c>
      <c r="CM51" s="2">
        <v>0</v>
      </c>
      <c r="CN51" s="2">
        <v>0</v>
      </c>
      <c r="CO51" s="2">
        <v>0</v>
      </c>
      <c r="CP51" s="2">
        <v>0</v>
      </c>
      <c r="CQ51" s="2">
        <v>0</v>
      </c>
      <c r="CR51" s="2">
        <v>0</v>
      </c>
      <c r="CS51" s="2">
        <v>0</v>
      </c>
      <c r="CT51" s="2">
        <v>0</v>
      </c>
      <c r="CU51" s="2" t="s">
        <v>137</v>
      </c>
    </row>
    <row r="52" spans="1:99" s="2" customFormat="1" x14ac:dyDescent="0.25">
      <c r="A52" s="2" t="s">
        <v>546</v>
      </c>
      <c r="C52" s="2" t="s">
        <v>547</v>
      </c>
      <c r="D52" s="2">
        <v>1979</v>
      </c>
      <c r="E52" s="2">
        <f t="shared" si="0"/>
        <v>36</v>
      </c>
      <c r="F52" s="2">
        <v>139</v>
      </c>
      <c r="G52" s="2">
        <v>161</v>
      </c>
      <c r="H52" s="2">
        <v>5510</v>
      </c>
      <c r="I52" s="2">
        <v>33600</v>
      </c>
      <c r="J52" s="2">
        <v>26000</v>
      </c>
      <c r="K52" s="2">
        <v>33600</v>
      </c>
      <c r="L52" s="2">
        <f t="shared" si="1"/>
        <v>1463612640</v>
      </c>
      <c r="M52" s="2">
        <v>750</v>
      </c>
      <c r="N52" s="2">
        <f t="shared" si="2"/>
        <v>32670000</v>
      </c>
      <c r="O52" s="2">
        <f t="shared" si="3"/>
        <v>1.171875</v>
      </c>
      <c r="P52" s="2">
        <f t="shared" si="4"/>
        <v>3035145</v>
      </c>
      <c r="Q52" s="2">
        <f t="shared" si="5"/>
        <v>3.035145</v>
      </c>
      <c r="R52" s="2">
        <v>83</v>
      </c>
      <c r="S52" s="2">
        <f t="shared" si="6"/>
        <v>214.96916999999999</v>
      </c>
      <c r="T52" s="2">
        <f t="shared" si="7"/>
        <v>53120</v>
      </c>
      <c r="U52" s="2">
        <f t="shared" si="8"/>
        <v>2314040000</v>
      </c>
      <c r="V52" s="2">
        <v>83950.142091000002</v>
      </c>
      <c r="W52" s="2">
        <f t="shared" si="9"/>
        <v>25.588003309336798</v>
      </c>
      <c r="X52" s="2">
        <f t="shared" si="10"/>
        <v>15.899653211182855</v>
      </c>
      <c r="Y52" s="2">
        <f t="shared" si="11"/>
        <v>4.1432540875679296</v>
      </c>
      <c r="Z52" s="2">
        <f t="shared" si="12"/>
        <v>44.799897153351701</v>
      </c>
      <c r="AA52" s="2">
        <f t="shared" si="13"/>
        <v>0.79786779958818188</v>
      </c>
      <c r="AB52" s="2">
        <f t="shared" si="14"/>
        <v>0.96690425510831002</v>
      </c>
      <c r="AC52" s="2">
        <v>139</v>
      </c>
      <c r="AD52" s="2">
        <f t="shared" si="15"/>
        <v>0.32230141836943671</v>
      </c>
      <c r="AE52" s="2">
        <v>35.457599999999999</v>
      </c>
      <c r="AF52" s="2">
        <f t="shared" si="16"/>
        <v>70.826666666666668</v>
      </c>
      <c r="AG52" s="2">
        <f t="shared" si="17"/>
        <v>0.69462098292341179</v>
      </c>
      <c r="AH52" s="2">
        <f t="shared" si="18"/>
        <v>9.4639837008987704E-2</v>
      </c>
      <c r="AI52" s="2">
        <f t="shared" si="19"/>
        <v>1132557400</v>
      </c>
      <c r="AJ52" s="2">
        <f t="shared" si="20"/>
        <v>32070480</v>
      </c>
      <c r="AK52" s="2">
        <f t="shared" si="21"/>
        <v>32.070480000000003</v>
      </c>
      <c r="AL52" s="2" t="s">
        <v>548</v>
      </c>
      <c r="AM52" s="2" t="s">
        <v>133</v>
      </c>
      <c r="AN52" s="2" t="s">
        <v>549</v>
      </c>
      <c r="AO52" s="2" t="s">
        <v>550</v>
      </c>
      <c r="AP52" s="2" t="s">
        <v>551</v>
      </c>
      <c r="AQ52" s="2" t="s">
        <v>373</v>
      </c>
      <c r="AR52" s="2" t="s">
        <v>528</v>
      </c>
      <c r="AS52" s="2">
        <v>1</v>
      </c>
      <c r="AT52" s="2" t="s">
        <v>552</v>
      </c>
      <c r="AU52" s="2" t="s">
        <v>553</v>
      </c>
      <c r="AV52" s="2">
        <v>2</v>
      </c>
      <c r="AW52" s="5">
        <v>97</v>
      </c>
      <c r="AX52" s="5">
        <v>2</v>
      </c>
      <c r="AY52" s="5">
        <v>1</v>
      </c>
      <c r="AZ52" s="5">
        <v>1.2</v>
      </c>
      <c r="BA52" s="2">
        <v>0</v>
      </c>
      <c r="BB52" s="2">
        <v>0</v>
      </c>
      <c r="BC52" s="2">
        <v>0</v>
      </c>
      <c r="BD52" s="2">
        <v>0</v>
      </c>
      <c r="BE52" s="5">
        <v>0.2</v>
      </c>
      <c r="BF52" s="5">
        <v>9</v>
      </c>
      <c r="BG52" s="5">
        <v>45.3</v>
      </c>
      <c r="BH52" s="5">
        <v>1.6</v>
      </c>
      <c r="BI52" s="5">
        <v>37</v>
      </c>
      <c r="BJ52" s="5">
        <v>4.3</v>
      </c>
      <c r="BK52" s="5">
        <v>0.2</v>
      </c>
      <c r="BL52" s="2">
        <v>0</v>
      </c>
      <c r="BM52" s="2">
        <v>0</v>
      </c>
      <c r="BN52" s="5">
        <v>1.3</v>
      </c>
      <c r="BO52" s="5">
        <v>3785</v>
      </c>
      <c r="BP52" s="5">
        <v>770</v>
      </c>
      <c r="BQ52" s="5">
        <v>16</v>
      </c>
      <c r="BR52" s="5">
        <v>3</v>
      </c>
      <c r="BS52" s="5">
        <v>0.14000000000000001</v>
      </c>
      <c r="BT52" s="5">
        <v>0.03</v>
      </c>
      <c r="BU52" s="5">
        <v>5549</v>
      </c>
      <c r="BV52" s="5">
        <v>24</v>
      </c>
      <c r="BW52" s="5">
        <v>0.2</v>
      </c>
      <c r="BX52" s="5">
        <v>13849</v>
      </c>
      <c r="BY52" s="5">
        <v>557</v>
      </c>
      <c r="BZ52" s="5">
        <v>60</v>
      </c>
      <c r="CA52" s="5">
        <v>2</v>
      </c>
      <c r="CB52" s="5">
        <v>0.44</v>
      </c>
      <c r="CC52" s="5">
        <v>0.02</v>
      </c>
      <c r="CD52" s="5">
        <v>3</v>
      </c>
      <c r="CE52" s="5">
        <v>2</v>
      </c>
      <c r="CF52" s="2">
        <v>0</v>
      </c>
      <c r="CG52" s="2">
        <v>0</v>
      </c>
      <c r="CH52" s="5">
        <v>22</v>
      </c>
      <c r="CI52" s="5">
        <v>42</v>
      </c>
      <c r="CJ52" s="5">
        <v>47</v>
      </c>
      <c r="CK52" s="5">
        <v>4</v>
      </c>
      <c r="CL52" s="5">
        <v>1</v>
      </c>
      <c r="CM52" s="5">
        <v>27</v>
      </c>
      <c r="CN52" s="5">
        <v>41</v>
      </c>
      <c r="CO52" s="5">
        <v>2</v>
      </c>
      <c r="CP52" s="5">
        <v>7</v>
      </c>
      <c r="CQ52" s="2">
        <v>0</v>
      </c>
      <c r="CR52" s="5">
        <v>1</v>
      </c>
      <c r="CS52" s="2">
        <v>0</v>
      </c>
      <c r="CT52" s="2">
        <v>0</v>
      </c>
      <c r="CU52" s="2" t="s">
        <v>365</v>
      </c>
    </row>
    <row r="53" spans="1:99" s="2" customFormat="1" x14ac:dyDescent="0.25">
      <c r="A53" s="2" t="s">
        <v>554</v>
      </c>
      <c r="C53" s="2" t="s">
        <v>555</v>
      </c>
      <c r="D53" s="2">
        <v>1978</v>
      </c>
      <c r="E53" s="2">
        <f t="shared" si="0"/>
        <v>37</v>
      </c>
      <c r="F53" s="2">
        <v>121</v>
      </c>
      <c r="G53" s="2">
        <v>148</v>
      </c>
      <c r="H53" s="2">
        <v>5860</v>
      </c>
      <c r="I53" s="2">
        <v>15932</v>
      </c>
      <c r="J53" s="2">
        <v>14020</v>
      </c>
      <c r="K53" s="2">
        <v>15932</v>
      </c>
      <c r="L53" s="2">
        <f t="shared" si="1"/>
        <v>693996326.80000007</v>
      </c>
      <c r="M53" s="2">
        <v>304</v>
      </c>
      <c r="N53" s="2">
        <f t="shared" si="2"/>
        <v>13242240</v>
      </c>
      <c r="O53" s="2">
        <f t="shared" si="3"/>
        <v>0.47500000000000003</v>
      </c>
      <c r="P53" s="2">
        <f t="shared" si="4"/>
        <v>1230245.44</v>
      </c>
      <c r="Q53" s="2">
        <f t="shared" si="5"/>
        <v>1.23024544</v>
      </c>
      <c r="R53" s="2">
        <v>49</v>
      </c>
      <c r="S53" s="2">
        <f t="shared" si="6"/>
        <v>126.90950999999998</v>
      </c>
      <c r="T53" s="2">
        <f t="shared" si="7"/>
        <v>31360</v>
      </c>
      <c r="U53" s="2">
        <f t="shared" si="8"/>
        <v>1366120000</v>
      </c>
      <c r="V53" s="2">
        <v>21339.772278</v>
      </c>
      <c r="W53" s="2">
        <f t="shared" si="9"/>
        <v>6.5043625903343996</v>
      </c>
      <c r="X53" s="2">
        <f t="shared" si="10"/>
        <v>4.0416248308195319</v>
      </c>
      <c r="Y53" s="2">
        <f t="shared" si="11"/>
        <v>1.6542599384782772</v>
      </c>
      <c r="Z53" s="2">
        <f t="shared" si="12"/>
        <v>52.407774424870723</v>
      </c>
      <c r="AA53" s="2">
        <f t="shared" si="13"/>
        <v>0.37611843257925553</v>
      </c>
      <c r="AB53" s="2">
        <f t="shared" si="14"/>
        <v>1.299366308054646</v>
      </c>
      <c r="AC53" s="2">
        <v>121</v>
      </c>
      <c r="AD53" s="2">
        <f t="shared" si="15"/>
        <v>0.43312210268488199</v>
      </c>
      <c r="AE53" s="2">
        <v>42.8</v>
      </c>
      <c r="AF53" s="2">
        <f t="shared" si="16"/>
        <v>103.15789473684211</v>
      </c>
      <c r="AG53" s="2">
        <f t="shared" si="17"/>
        <v>1.2763225377993046</v>
      </c>
      <c r="AH53" s="2">
        <f t="shared" si="18"/>
        <v>7.1139635921924751E-2</v>
      </c>
      <c r="AI53" s="2">
        <f t="shared" si="19"/>
        <v>610709798</v>
      </c>
      <c r="AJ53" s="2">
        <f t="shared" si="20"/>
        <v>17293389.600000001</v>
      </c>
      <c r="AK53" s="2">
        <f t="shared" si="21"/>
        <v>17.293389600000001</v>
      </c>
      <c r="AL53" s="2" t="s">
        <v>556</v>
      </c>
      <c r="AM53" s="2" t="s">
        <v>133</v>
      </c>
      <c r="AN53" s="2" t="s">
        <v>557</v>
      </c>
      <c r="AO53" s="2" t="s">
        <v>558</v>
      </c>
      <c r="AP53" s="2" t="s">
        <v>559</v>
      </c>
      <c r="AQ53" s="2" t="s">
        <v>560</v>
      </c>
      <c r="AR53" s="2" t="s">
        <v>518</v>
      </c>
      <c r="AS53" s="2">
        <v>1</v>
      </c>
      <c r="AT53" s="2" t="s">
        <v>561</v>
      </c>
      <c r="AU53" s="2" t="s">
        <v>562</v>
      </c>
      <c r="AV53" s="2">
        <v>3</v>
      </c>
      <c r="AW53" s="5">
        <v>57</v>
      </c>
      <c r="AX53" s="5">
        <v>41</v>
      </c>
      <c r="AY53" s="5">
        <v>2</v>
      </c>
      <c r="AZ53" s="5">
        <v>0.9</v>
      </c>
      <c r="BA53" s="5">
        <v>0.1</v>
      </c>
      <c r="BB53" s="2">
        <v>0</v>
      </c>
      <c r="BC53" s="2">
        <v>0</v>
      </c>
      <c r="BD53" s="2">
        <v>0</v>
      </c>
      <c r="BE53" s="2">
        <v>0</v>
      </c>
      <c r="BF53" s="5">
        <v>3.4</v>
      </c>
      <c r="BG53" s="5">
        <v>33</v>
      </c>
      <c r="BH53" s="5">
        <v>0.2</v>
      </c>
      <c r="BI53" s="5">
        <v>46.4</v>
      </c>
      <c r="BJ53" s="5">
        <v>7.5</v>
      </c>
      <c r="BK53" s="5">
        <v>5.8</v>
      </c>
      <c r="BL53" s="2">
        <v>0</v>
      </c>
      <c r="BM53" s="2">
        <v>0</v>
      </c>
      <c r="BN53" s="5">
        <v>2.7</v>
      </c>
      <c r="BO53" s="5">
        <v>2156</v>
      </c>
      <c r="BP53" s="5">
        <v>1721</v>
      </c>
      <c r="BQ53" s="5">
        <v>6</v>
      </c>
      <c r="BR53" s="5">
        <v>5</v>
      </c>
      <c r="BS53" s="5">
        <v>0.03</v>
      </c>
      <c r="BT53" s="5">
        <v>0.02</v>
      </c>
      <c r="BU53" s="5">
        <v>5932</v>
      </c>
      <c r="BV53" s="5">
        <v>18</v>
      </c>
      <c r="BW53" s="5">
        <v>7.0000000000000007E-2</v>
      </c>
      <c r="BX53" s="5">
        <v>44282</v>
      </c>
      <c r="BY53" s="5">
        <v>4194</v>
      </c>
      <c r="BZ53" s="5">
        <v>133</v>
      </c>
      <c r="CA53" s="5">
        <v>13</v>
      </c>
      <c r="CB53" s="5">
        <v>1.1599999999999999</v>
      </c>
      <c r="CC53" s="5">
        <v>0.12</v>
      </c>
      <c r="CD53" s="5">
        <v>3</v>
      </c>
      <c r="CE53" s="5">
        <v>3</v>
      </c>
      <c r="CF53" s="5">
        <v>8</v>
      </c>
      <c r="CG53" s="5">
        <v>5</v>
      </c>
      <c r="CH53" s="5">
        <v>24</v>
      </c>
      <c r="CI53" s="5">
        <v>24</v>
      </c>
      <c r="CJ53" s="5">
        <v>28</v>
      </c>
      <c r="CK53" s="5">
        <v>7</v>
      </c>
      <c r="CL53" s="2">
        <v>0</v>
      </c>
      <c r="CM53" s="5">
        <v>30</v>
      </c>
      <c r="CN53" s="5">
        <v>45</v>
      </c>
      <c r="CO53" s="5">
        <v>3</v>
      </c>
      <c r="CP53" s="5">
        <v>11</v>
      </c>
      <c r="CQ53" s="5">
        <v>3</v>
      </c>
      <c r="CR53" s="5">
        <v>7</v>
      </c>
      <c r="CS53" s="2">
        <v>0</v>
      </c>
      <c r="CT53" s="2">
        <v>0</v>
      </c>
      <c r="CU53" s="2" t="s">
        <v>365</v>
      </c>
    </row>
    <row r="54" spans="1:99" s="2" customFormat="1" x14ac:dyDescent="0.25">
      <c r="A54" s="2" t="s">
        <v>563</v>
      </c>
      <c r="C54" s="2" t="s">
        <v>564</v>
      </c>
      <c r="D54" s="2">
        <v>1935</v>
      </c>
      <c r="E54" s="2">
        <f t="shared" si="0"/>
        <v>80</v>
      </c>
      <c r="F54" s="2">
        <v>6</v>
      </c>
      <c r="G54" s="2">
        <v>18</v>
      </c>
      <c r="H54" s="2">
        <v>0</v>
      </c>
      <c r="I54" s="2">
        <v>18685</v>
      </c>
      <c r="J54" s="2">
        <v>18685</v>
      </c>
      <c r="K54" s="2">
        <v>18685</v>
      </c>
      <c r="L54" s="2">
        <f t="shared" si="1"/>
        <v>813916731.5</v>
      </c>
      <c r="M54" s="2">
        <v>480</v>
      </c>
      <c r="N54" s="2">
        <f t="shared" si="2"/>
        <v>20908800</v>
      </c>
      <c r="O54" s="2">
        <f t="shared" si="3"/>
        <v>0.75</v>
      </c>
      <c r="P54" s="2">
        <f t="shared" si="4"/>
        <v>1942492.8</v>
      </c>
      <c r="Q54" s="2">
        <f t="shared" si="5"/>
        <v>1.9424928000000001</v>
      </c>
      <c r="R54" s="2">
        <v>220</v>
      </c>
      <c r="S54" s="2">
        <f t="shared" si="6"/>
        <v>569.79779999999994</v>
      </c>
      <c r="T54" s="2">
        <f t="shared" si="7"/>
        <v>140800</v>
      </c>
      <c r="U54" s="2">
        <f t="shared" si="8"/>
        <v>6133600000</v>
      </c>
      <c r="W54" s="2">
        <f t="shared" si="9"/>
        <v>0</v>
      </c>
      <c r="X54" s="2">
        <f t="shared" si="10"/>
        <v>0</v>
      </c>
      <c r="Y54" s="2">
        <f t="shared" si="11"/>
        <v>0</v>
      </c>
      <c r="Z54" s="2">
        <f t="shared" si="12"/>
        <v>38.926993969046528</v>
      </c>
      <c r="AA54" s="2">
        <f t="shared" si="13"/>
        <v>0</v>
      </c>
      <c r="AB54" s="2">
        <f t="shared" si="14"/>
        <v>19.463496984523264</v>
      </c>
      <c r="AC54" s="2">
        <v>6</v>
      </c>
      <c r="AD54" s="2">
        <f t="shared" si="15"/>
        <v>6.487832328174421</v>
      </c>
      <c r="AE54" s="2" t="s">
        <v>133</v>
      </c>
      <c r="AF54" s="2">
        <f t="shared" si="16"/>
        <v>293.33333333333331</v>
      </c>
      <c r="AG54" s="2">
        <f t="shared" si="17"/>
        <v>0.75445225690127116</v>
      </c>
      <c r="AH54" s="2">
        <f t="shared" si="18"/>
        <v>8.4281877860827151E-2</v>
      </c>
      <c r="AI54" s="2">
        <f t="shared" si="19"/>
        <v>813916731.5</v>
      </c>
      <c r="AJ54" s="2">
        <f t="shared" si="20"/>
        <v>23047573.800000001</v>
      </c>
      <c r="AK54" s="2">
        <f t="shared" si="21"/>
        <v>23.047573800000002</v>
      </c>
      <c r="AL54" s="2" t="s">
        <v>133</v>
      </c>
      <c r="AM54" s="2" t="s">
        <v>133</v>
      </c>
      <c r="AN54" s="2" t="s">
        <v>133</v>
      </c>
      <c r="AO54" s="2" t="s">
        <v>133</v>
      </c>
      <c r="AP54" s="2" t="s">
        <v>133</v>
      </c>
      <c r="AQ54" s="2" t="s">
        <v>133</v>
      </c>
      <c r="AR54" s="2" t="s">
        <v>133</v>
      </c>
      <c r="AS54" s="2">
        <v>0</v>
      </c>
      <c r="AT54" s="2" t="s">
        <v>133</v>
      </c>
      <c r="AU54" s="2" t="s">
        <v>133</v>
      </c>
      <c r="AV54" s="2">
        <v>0</v>
      </c>
      <c r="AW54" s="2">
        <v>0</v>
      </c>
      <c r="AX54" s="2">
        <v>0</v>
      </c>
      <c r="AY54" s="2">
        <v>0</v>
      </c>
      <c r="AZ54" s="2">
        <v>0</v>
      </c>
      <c r="BA54" s="2">
        <v>0</v>
      </c>
      <c r="BB54" s="2">
        <v>0</v>
      </c>
      <c r="BC54" s="2">
        <v>0</v>
      </c>
      <c r="BD54" s="2">
        <v>0</v>
      </c>
      <c r="BE54" s="2">
        <v>0</v>
      </c>
      <c r="BF54" s="2">
        <v>0</v>
      </c>
      <c r="BG54" s="2">
        <v>0</v>
      </c>
      <c r="BH54" s="2">
        <v>0</v>
      </c>
      <c r="BI54" s="2">
        <v>0</v>
      </c>
      <c r="BJ54" s="2">
        <v>0</v>
      </c>
      <c r="BK54" s="2">
        <v>0</v>
      </c>
      <c r="BL54" s="2">
        <v>0</v>
      </c>
      <c r="BM54" s="2">
        <v>0</v>
      </c>
      <c r="BN54" s="2">
        <v>0</v>
      </c>
      <c r="BO54" s="2">
        <v>0</v>
      </c>
      <c r="BP54" s="2">
        <v>0</v>
      </c>
      <c r="BQ54" s="2">
        <v>0</v>
      </c>
      <c r="BR54" s="2">
        <v>0</v>
      </c>
      <c r="BS54" s="2">
        <v>0</v>
      </c>
      <c r="BT54" s="2">
        <v>0</v>
      </c>
      <c r="BU54" s="2">
        <v>0</v>
      </c>
      <c r="BV54" s="2">
        <v>0</v>
      </c>
      <c r="BW54" s="2">
        <v>0</v>
      </c>
      <c r="BX54" s="2">
        <v>0</v>
      </c>
      <c r="BY54" s="2">
        <v>0</v>
      </c>
      <c r="BZ54" s="2">
        <v>0</v>
      </c>
      <c r="CA54" s="2">
        <v>0</v>
      </c>
      <c r="CB54" s="2">
        <v>0</v>
      </c>
      <c r="CC54" s="2">
        <v>0</v>
      </c>
      <c r="CD54" s="2">
        <v>0</v>
      </c>
      <c r="CE54" s="2">
        <v>0</v>
      </c>
      <c r="CF54" s="2">
        <v>0</v>
      </c>
      <c r="CG54" s="2">
        <v>0</v>
      </c>
      <c r="CH54" s="2">
        <v>0</v>
      </c>
      <c r="CI54" s="2">
        <v>0</v>
      </c>
      <c r="CJ54" s="2">
        <v>0</v>
      </c>
      <c r="CK54" s="2">
        <v>0</v>
      </c>
      <c r="CL54" s="2">
        <v>0</v>
      </c>
      <c r="CM54" s="2">
        <v>0</v>
      </c>
      <c r="CN54" s="2">
        <v>0</v>
      </c>
      <c r="CO54" s="2">
        <v>0</v>
      </c>
      <c r="CP54" s="2">
        <v>0</v>
      </c>
      <c r="CQ54" s="2">
        <v>0</v>
      </c>
      <c r="CR54" s="2">
        <v>0</v>
      </c>
      <c r="CS54" s="2">
        <v>0</v>
      </c>
      <c r="CT54" s="2">
        <v>0</v>
      </c>
      <c r="CU54" s="2" t="s">
        <v>365</v>
      </c>
    </row>
    <row r="55" spans="1:99" s="2" customFormat="1" x14ac:dyDescent="0.25">
      <c r="A55" s="2" t="s">
        <v>565</v>
      </c>
      <c r="C55" s="2" t="s">
        <v>566</v>
      </c>
      <c r="D55" s="2">
        <v>1986</v>
      </c>
      <c r="E55" s="2">
        <f t="shared" si="0"/>
        <v>29</v>
      </c>
      <c r="F55" s="2">
        <v>198</v>
      </c>
      <c r="G55" s="2">
        <v>285</v>
      </c>
      <c r="H55" s="2">
        <v>75000</v>
      </c>
      <c r="I55" s="2">
        <v>35253</v>
      </c>
      <c r="J55" s="2">
        <v>33123</v>
      </c>
      <c r="K55" s="2">
        <v>35253</v>
      </c>
      <c r="L55" s="2">
        <f t="shared" si="1"/>
        <v>1535617154.7</v>
      </c>
      <c r="M55" s="2">
        <v>314</v>
      </c>
      <c r="N55" s="2">
        <f t="shared" si="2"/>
        <v>13677840</v>
      </c>
      <c r="O55" s="2">
        <f t="shared" si="3"/>
        <v>0.49062500000000003</v>
      </c>
      <c r="P55" s="2">
        <f t="shared" si="4"/>
        <v>1270714.04</v>
      </c>
      <c r="Q55" s="2">
        <f t="shared" si="5"/>
        <v>1.2707140400000001</v>
      </c>
      <c r="R55" s="2">
        <v>102</v>
      </c>
      <c r="S55" s="2">
        <f t="shared" si="6"/>
        <v>264.17897999999997</v>
      </c>
      <c r="T55" s="2">
        <f t="shared" si="7"/>
        <v>65280</v>
      </c>
      <c r="U55" s="2">
        <f t="shared" si="8"/>
        <v>2843760000</v>
      </c>
      <c r="V55" s="2">
        <v>22723.362207999999</v>
      </c>
      <c r="W55" s="2">
        <f t="shared" si="9"/>
        <v>6.926080800998399</v>
      </c>
      <c r="X55" s="2">
        <f t="shared" si="10"/>
        <v>4.3036684620219523</v>
      </c>
      <c r="Y55" s="2">
        <f t="shared" si="11"/>
        <v>1.7332393117295453</v>
      </c>
      <c r="Z55" s="2">
        <f t="shared" si="12"/>
        <v>112.27044289887877</v>
      </c>
      <c r="AA55" s="2">
        <f t="shared" si="13"/>
        <v>0.16952188665079237</v>
      </c>
      <c r="AB55" s="2">
        <f t="shared" si="14"/>
        <v>1.7010673166496784</v>
      </c>
      <c r="AC55" s="2">
        <v>198</v>
      </c>
      <c r="AD55" s="2">
        <f t="shared" si="15"/>
        <v>0.56702243888322612</v>
      </c>
      <c r="AE55" s="2" t="s">
        <v>133</v>
      </c>
      <c r="AF55" s="2">
        <f t="shared" si="16"/>
        <v>207.89808917197453</v>
      </c>
      <c r="AG55" s="2">
        <f t="shared" si="17"/>
        <v>2.6903087540876567</v>
      </c>
      <c r="AH55" s="2">
        <f t="shared" si="18"/>
        <v>3.1101837769983622E-2</v>
      </c>
      <c r="AI55" s="2">
        <f t="shared" si="19"/>
        <v>1442834567.7</v>
      </c>
      <c r="AJ55" s="2">
        <f t="shared" si="20"/>
        <v>40856558.039999999</v>
      </c>
      <c r="AK55" s="2">
        <f t="shared" si="21"/>
        <v>40.856558039999996</v>
      </c>
      <c r="AL55" s="2" t="s">
        <v>337</v>
      </c>
      <c r="AM55" s="2" t="s">
        <v>338</v>
      </c>
      <c r="AN55" s="2" t="s">
        <v>133</v>
      </c>
      <c r="AO55" s="2" t="s">
        <v>339</v>
      </c>
      <c r="AP55" s="2" t="s">
        <v>133</v>
      </c>
      <c r="AQ55" s="2" t="s">
        <v>133</v>
      </c>
      <c r="AR55" s="2" t="s">
        <v>133</v>
      </c>
      <c r="AS55" s="2">
        <v>0</v>
      </c>
      <c r="AT55" s="2" t="s">
        <v>133</v>
      </c>
      <c r="AU55" s="2" t="s">
        <v>133</v>
      </c>
      <c r="AV55" s="2">
        <v>0</v>
      </c>
      <c r="AW55" s="2">
        <v>0</v>
      </c>
      <c r="AX55" s="2">
        <v>0</v>
      </c>
      <c r="AY55" s="2">
        <v>0</v>
      </c>
      <c r="AZ55" s="2">
        <v>0</v>
      </c>
      <c r="BA55" s="2">
        <v>0</v>
      </c>
      <c r="BB55" s="2">
        <v>0</v>
      </c>
      <c r="BC55" s="2">
        <v>0</v>
      </c>
      <c r="BD55" s="2">
        <v>0</v>
      </c>
      <c r="BE55" s="2">
        <v>0</v>
      </c>
      <c r="BF55" s="2">
        <v>0</v>
      </c>
      <c r="BG55" s="2">
        <v>0</v>
      </c>
      <c r="BH55" s="2">
        <v>0</v>
      </c>
      <c r="BI55" s="2">
        <v>0</v>
      </c>
      <c r="BJ55" s="2">
        <v>0</v>
      </c>
      <c r="BK55" s="2">
        <v>0</v>
      </c>
      <c r="BL55" s="2">
        <v>0</v>
      </c>
      <c r="BM55" s="2">
        <v>0</v>
      </c>
      <c r="BN55" s="2">
        <v>0</v>
      </c>
      <c r="BO55" s="2">
        <v>0</v>
      </c>
      <c r="BP55" s="2">
        <v>0</v>
      </c>
      <c r="BQ55" s="2">
        <v>0</v>
      </c>
      <c r="BR55" s="2">
        <v>0</v>
      </c>
      <c r="BS55" s="2">
        <v>0</v>
      </c>
      <c r="BT55" s="2">
        <v>0</v>
      </c>
      <c r="BU55" s="2">
        <v>0</v>
      </c>
      <c r="BV55" s="2">
        <v>0</v>
      </c>
      <c r="BW55" s="2">
        <v>0</v>
      </c>
      <c r="BX55" s="2">
        <v>0</v>
      </c>
      <c r="BY55" s="2">
        <v>0</v>
      </c>
      <c r="BZ55" s="2">
        <v>0</v>
      </c>
      <c r="CA55" s="2">
        <v>0</v>
      </c>
      <c r="CB55" s="2">
        <v>0</v>
      </c>
      <c r="CC55" s="2">
        <v>0</v>
      </c>
      <c r="CD55" s="2">
        <v>0</v>
      </c>
      <c r="CE55" s="2">
        <v>0</v>
      </c>
      <c r="CF55" s="2">
        <v>0</v>
      </c>
      <c r="CG55" s="2">
        <v>0</v>
      </c>
      <c r="CH55" s="2">
        <v>0</v>
      </c>
      <c r="CI55" s="2">
        <v>0</v>
      </c>
      <c r="CJ55" s="2">
        <v>0</v>
      </c>
      <c r="CK55" s="2">
        <v>0</v>
      </c>
      <c r="CL55" s="2">
        <v>0</v>
      </c>
      <c r="CM55" s="2">
        <v>0</v>
      </c>
      <c r="CN55" s="2">
        <v>0</v>
      </c>
      <c r="CO55" s="2">
        <v>0</v>
      </c>
      <c r="CP55" s="2">
        <v>0</v>
      </c>
      <c r="CQ55" s="2">
        <v>0</v>
      </c>
      <c r="CR55" s="2">
        <v>0</v>
      </c>
      <c r="CS55" s="2">
        <v>0</v>
      </c>
      <c r="CT55" s="2">
        <v>0</v>
      </c>
      <c r="CU55" s="2" t="s">
        <v>365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2017-04-17T15:21:00Z</dcterms:created>
  <dcterms:modified xsi:type="dcterms:W3CDTF">2017-04-17T15:22:46Z</dcterms:modified>
</cp:coreProperties>
</file>