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52" i="1" l="1"/>
  <c r="AK52" i="1" s="1"/>
  <c r="AI52" i="1"/>
  <c r="Z52" i="1"/>
  <c r="AG52" i="1" s="1"/>
  <c r="Y52" i="1"/>
  <c r="X52" i="1"/>
  <c r="W52" i="1"/>
  <c r="AA52" i="1" s="1"/>
  <c r="U52" i="1"/>
  <c r="T52" i="1"/>
  <c r="AF52" i="1" s="1"/>
  <c r="S52" i="1"/>
  <c r="Q52" i="1"/>
  <c r="P52" i="1"/>
  <c r="AH52" i="1" s="1"/>
  <c r="O52" i="1"/>
  <c r="N52" i="1"/>
  <c r="L52" i="1"/>
  <c r="E52" i="1"/>
  <c r="AK51" i="1"/>
  <c r="AA51" i="1" s="1"/>
  <c r="AJ51" i="1"/>
  <c r="AI51" i="1"/>
  <c r="AF51" i="1"/>
  <c r="Z51" i="1"/>
  <c r="AD51" i="1" s="1"/>
  <c r="X51" i="1"/>
  <c r="Y51" i="1" s="1"/>
  <c r="W51" i="1"/>
  <c r="U51" i="1"/>
  <c r="T51" i="1"/>
  <c r="S51" i="1"/>
  <c r="Q51" i="1"/>
  <c r="P51" i="1"/>
  <c r="AH51" i="1" s="1"/>
  <c r="O51" i="1"/>
  <c r="N51" i="1"/>
  <c r="L51" i="1"/>
  <c r="E51" i="1"/>
  <c r="AJ50" i="1"/>
  <c r="AK50" i="1" s="1"/>
  <c r="AI50" i="1"/>
  <c r="X50" i="1"/>
  <c r="Y50" i="1" s="1"/>
  <c r="W50" i="1"/>
  <c r="U50" i="1"/>
  <c r="T50" i="1"/>
  <c r="AF50" i="1" s="1"/>
  <c r="S50" i="1"/>
  <c r="Q50" i="1"/>
  <c r="P50" i="1"/>
  <c r="O50" i="1"/>
  <c r="N50" i="1"/>
  <c r="Z50" i="1" s="1"/>
  <c r="L50" i="1"/>
  <c r="E50" i="1"/>
  <c r="AJ49" i="1"/>
  <c r="AK49" i="1" s="1"/>
  <c r="AA49" i="1" s="1"/>
  <c r="AI49" i="1"/>
  <c r="AF49" i="1"/>
  <c r="X49" i="1"/>
  <c r="Y49" i="1" s="1"/>
  <c r="W49" i="1"/>
  <c r="U49" i="1"/>
  <c r="T49" i="1"/>
  <c r="S49" i="1"/>
  <c r="Q49" i="1"/>
  <c r="P49" i="1"/>
  <c r="AH49" i="1" s="1"/>
  <c r="O49" i="1"/>
  <c r="N49" i="1"/>
  <c r="Z49" i="1" s="1"/>
  <c r="L49" i="1"/>
  <c r="E49" i="1"/>
  <c r="AJ48" i="1"/>
  <c r="AK48" i="1" s="1"/>
  <c r="AI48" i="1"/>
  <c r="X48" i="1"/>
  <c r="Y48" i="1" s="1"/>
  <c r="W48" i="1"/>
  <c r="AA48" i="1" s="1"/>
  <c r="U48" i="1"/>
  <c r="T48" i="1"/>
  <c r="AF48" i="1" s="1"/>
  <c r="S48" i="1"/>
  <c r="Q48" i="1"/>
  <c r="P48" i="1"/>
  <c r="AH48" i="1" s="1"/>
  <c r="O48" i="1"/>
  <c r="N48" i="1"/>
  <c r="Z48" i="1" s="1"/>
  <c r="L48" i="1"/>
  <c r="E48" i="1"/>
  <c r="AJ47" i="1"/>
  <c r="AK47" i="1" s="1"/>
  <c r="AI47" i="1"/>
  <c r="AF47" i="1"/>
  <c r="X47" i="1"/>
  <c r="Y47" i="1" s="1"/>
  <c r="W47" i="1"/>
  <c r="AA47" i="1" s="1"/>
  <c r="U47" i="1"/>
  <c r="T47" i="1"/>
  <c r="S47" i="1"/>
  <c r="Q47" i="1"/>
  <c r="P47" i="1"/>
  <c r="AH47" i="1" s="1"/>
  <c r="O47" i="1"/>
  <c r="N47" i="1"/>
  <c r="L47" i="1"/>
  <c r="Z47" i="1" s="1"/>
  <c r="E47" i="1"/>
  <c r="AJ46" i="1"/>
  <c r="AK46" i="1" s="1"/>
  <c r="AI46" i="1"/>
  <c r="Z46" i="1"/>
  <c r="X46" i="1"/>
  <c r="Y46" i="1" s="1"/>
  <c r="W46" i="1"/>
  <c r="AA46" i="1" s="1"/>
  <c r="U46" i="1"/>
  <c r="T46" i="1"/>
  <c r="AF46" i="1" s="1"/>
  <c r="S46" i="1"/>
  <c r="Q46" i="1"/>
  <c r="P46" i="1"/>
  <c r="AH46" i="1" s="1"/>
  <c r="O46" i="1"/>
  <c r="N46" i="1"/>
  <c r="L46" i="1"/>
  <c r="E46" i="1"/>
  <c r="AJ45" i="1"/>
  <c r="AK45" i="1" s="1"/>
  <c r="AI45" i="1"/>
  <c r="AF45" i="1"/>
  <c r="AA45" i="1"/>
  <c r="X45" i="1"/>
  <c r="Y45" i="1" s="1"/>
  <c r="W45" i="1"/>
  <c r="U45" i="1"/>
  <c r="T45" i="1"/>
  <c r="S45" i="1"/>
  <c r="Q45" i="1"/>
  <c r="P45" i="1"/>
  <c r="AH45" i="1" s="1"/>
  <c r="O45" i="1"/>
  <c r="N45" i="1"/>
  <c r="L45" i="1"/>
  <c r="Z45" i="1" s="1"/>
  <c r="E45" i="1"/>
  <c r="AJ44" i="1"/>
  <c r="AK44" i="1" s="1"/>
  <c r="AI44" i="1"/>
  <c r="Z44" i="1"/>
  <c r="AG44" i="1" s="1"/>
  <c r="X44" i="1"/>
  <c r="W44" i="1"/>
  <c r="AA44" i="1" s="1"/>
  <c r="U44" i="1"/>
  <c r="T44" i="1"/>
  <c r="AF44" i="1" s="1"/>
  <c r="S44" i="1"/>
  <c r="Q44" i="1"/>
  <c r="P44" i="1"/>
  <c r="AH44" i="1" s="1"/>
  <c r="O44" i="1"/>
  <c r="Y44" i="1" s="1"/>
  <c r="N44" i="1"/>
  <c r="L44" i="1"/>
  <c r="E44" i="1"/>
  <c r="AK43" i="1"/>
  <c r="AA43" i="1" s="1"/>
  <c r="AJ43" i="1"/>
  <c r="AI43" i="1"/>
  <c r="AG43" i="1"/>
  <c r="AF43" i="1"/>
  <c r="Z43" i="1"/>
  <c r="X43" i="1"/>
  <c r="Y43" i="1" s="1"/>
  <c r="W43" i="1"/>
  <c r="U43" i="1"/>
  <c r="T43" i="1"/>
  <c r="S43" i="1"/>
  <c r="Q43" i="1"/>
  <c r="P43" i="1"/>
  <c r="AH43" i="1" s="1"/>
  <c r="O43" i="1"/>
  <c r="N43" i="1"/>
  <c r="L43" i="1"/>
  <c r="E43" i="1"/>
  <c r="AJ42" i="1"/>
  <c r="AK42" i="1" s="1"/>
  <c r="AI42" i="1"/>
  <c r="X42" i="1"/>
  <c r="Y42" i="1" s="1"/>
  <c r="W42" i="1"/>
  <c r="U42" i="1"/>
  <c r="T42" i="1"/>
  <c r="AF42" i="1" s="1"/>
  <c r="S42" i="1"/>
  <c r="Q42" i="1"/>
  <c r="P42" i="1"/>
  <c r="O42" i="1"/>
  <c r="N42" i="1"/>
  <c r="Z42" i="1" s="1"/>
  <c r="L42" i="1"/>
  <c r="E42" i="1"/>
  <c r="AJ41" i="1"/>
  <c r="AK41" i="1" s="1"/>
  <c r="AA41" i="1" s="1"/>
  <c r="AI41" i="1"/>
  <c r="AF41" i="1"/>
  <c r="X41" i="1"/>
  <c r="Y41" i="1" s="1"/>
  <c r="W41" i="1"/>
  <c r="U41" i="1"/>
  <c r="T41" i="1"/>
  <c r="S41" i="1"/>
  <c r="Q41" i="1"/>
  <c r="P41" i="1"/>
  <c r="AH41" i="1" s="1"/>
  <c r="O41" i="1"/>
  <c r="N41" i="1"/>
  <c r="Z41" i="1" s="1"/>
  <c r="L41" i="1"/>
  <c r="E41" i="1"/>
  <c r="AJ40" i="1"/>
  <c r="AK40" i="1" s="1"/>
  <c r="AI40" i="1"/>
  <c r="X40" i="1"/>
  <c r="Y40" i="1" s="1"/>
  <c r="W40" i="1"/>
  <c r="AA40" i="1" s="1"/>
  <c r="U40" i="1"/>
  <c r="T40" i="1"/>
  <c r="AF40" i="1" s="1"/>
  <c r="S40" i="1"/>
  <c r="Q40" i="1"/>
  <c r="P40" i="1"/>
  <c r="AH40" i="1" s="1"/>
  <c r="O40" i="1"/>
  <c r="N40" i="1"/>
  <c r="Z40" i="1" s="1"/>
  <c r="AB40" i="1" s="1"/>
  <c r="L40" i="1"/>
  <c r="E40" i="1"/>
  <c r="AJ39" i="1"/>
  <c r="AK39" i="1" s="1"/>
  <c r="AI39" i="1"/>
  <c r="AF39" i="1"/>
  <c r="X39" i="1"/>
  <c r="Y39" i="1" s="1"/>
  <c r="W39" i="1"/>
  <c r="AA39" i="1" s="1"/>
  <c r="U39" i="1"/>
  <c r="T39" i="1"/>
  <c r="S39" i="1"/>
  <c r="Q39" i="1"/>
  <c r="P39" i="1"/>
  <c r="AH39" i="1" s="1"/>
  <c r="O39" i="1"/>
  <c r="N39" i="1"/>
  <c r="L39" i="1"/>
  <c r="Z39" i="1" s="1"/>
  <c r="E39" i="1"/>
  <c r="AJ38" i="1"/>
  <c r="AK38" i="1" s="1"/>
  <c r="AI38" i="1"/>
  <c r="Z38" i="1"/>
  <c r="X38" i="1"/>
  <c r="Y38" i="1" s="1"/>
  <c r="W38" i="1"/>
  <c r="AA38" i="1" s="1"/>
  <c r="U38" i="1"/>
  <c r="T38" i="1"/>
  <c r="AF38" i="1" s="1"/>
  <c r="S38" i="1"/>
  <c r="Q38" i="1"/>
  <c r="P38" i="1"/>
  <c r="AH38" i="1" s="1"/>
  <c r="O38" i="1"/>
  <c r="N38" i="1"/>
  <c r="L38" i="1"/>
  <c r="E38" i="1"/>
  <c r="AJ37" i="1"/>
  <c r="AK37" i="1" s="1"/>
  <c r="AI37" i="1"/>
  <c r="AF37" i="1"/>
  <c r="AA37" i="1"/>
  <c r="X37" i="1"/>
  <c r="Y37" i="1" s="1"/>
  <c r="W37" i="1"/>
  <c r="U37" i="1"/>
  <c r="T37" i="1"/>
  <c r="S37" i="1"/>
  <c r="Q37" i="1"/>
  <c r="P37" i="1"/>
  <c r="AH37" i="1" s="1"/>
  <c r="O37" i="1"/>
  <c r="N37" i="1"/>
  <c r="L37" i="1"/>
  <c r="Z37" i="1" s="1"/>
  <c r="E37" i="1"/>
  <c r="AJ36" i="1"/>
  <c r="AK36" i="1" s="1"/>
  <c r="AI36" i="1"/>
  <c r="AF36" i="1"/>
  <c r="Z36" i="1"/>
  <c r="AG36" i="1" s="1"/>
  <c r="X36" i="1"/>
  <c r="W36" i="1"/>
  <c r="AA36" i="1" s="1"/>
  <c r="U36" i="1"/>
  <c r="T36" i="1"/>
  <c r="S36" i="1"/>
  <c r="Q36" i="1"/>
  <c r="P36" i="1"/>
  <c r="AH36" i="1" s="1"/>
  <c r="O36" i="1"/>
  <c r="Y36" i="1" s="1"/>
  <c r="N36" i="1"/>
  <c r="L36" i="1"/>
  <c r="E36" i="1"/>
  <c r="AK35" i="1"/>
  <c r="AA35" i="1" s="1"/>
  <c r="AJ35" i="1"/>
  <c r="AI35" i="1"/>
  <c r="AG35" i="1"/>
  <c r="AF35" i="1"/>
  <c r="Z35" i="1"/>
  <c r="X35" i="1"/>
  <c r="Y35" i="1" s="1"/>
  <c r="W35" i="1"/>
  <c r="U35" i="1"/>
  <c r="T35" i="1"/>
  <c r="S35" i="1"/>
  <c r="Q35" i="1"/>
  <c r="P35" i="1"/>
  <c r="AH35" i="1" s="1"/>
  <c r="O35" i="1"/>
  <c r="N35" i="1"/>
  <c r="L35" i="1"/>
  <c r="E35" i="1"/>
  <c r="AJ34" i="1"/>
  <c r="AK34" i="1" s="1"/>
  <c r="AI34" i="1"/>
  <c r="AD34" i="1"/>
  <c r="X34" i="1"/>
  <c r="Y34" i="1" s="1"/>
  <c r="W34" i="1"/>
  <c r="U34" i="1"/>
  <c r="T34" i="1"/>
  <c r="AF34" i="1" s="1"/>
  <c r="S34" i="1"/>
  <c r="Q34" i="1"/>
  <c r="P34" i="1"/>
  <c r="AH34" i="1" s="1"/>
  <c r="O34" i="1"/>
  <c r="N34" i="1"/>
  <c r="Z34" i="1" s="1"/>
  <c r="L34" i="1"/>
  <c r="AJ33" i="1"/>
  <c r="AK33" i="1" s="1"/>
  <c r="AI33" i="1"/>
  <c r="X33" i="1"/>
  <c r="W33" i="1"/>
  <c r="AA33" i="1" s="1"/>
  <c r="U33" i="1"/>
  <c r="T33" i="1"/>
  <c r="AF33" i="1" s="1"/>
  <c r="S33" i="1"/>
  <c r="Q33" i="1"/>
  <c r="P33" i="1"/>
  <c r="O33" i="1"/>
  <c r="Y33" i="1" s="1"/>
  <c r="N33" i="1"/>
  <c r="L33" i="1"/>
  <c r="Z33" i="1" s="1"/>
  <c r="E33" i="1"/>
  <c r="AK32" i="1"/>
  <c r="AJ32" i="1"/>
  <c r="AI32" i="1"/>
  <c r="AH32" i="1"/>
  <c r="X32" i="1"/>
  <c r="Y32" i="1" s="1"/>
  <c r="W32" i="1"/>
  <c r="AA32" i="1" s="1"/>
  <c r="U32" i="1"/>
  <c r="T32" i="1"/>
  <c r="AF32" i="1" s="1"/>
  <c r="S32" i="1"/>
  <c r="Q32" i="1"/>
  <c r="P32" i="1"/>
  <c r="O32" i="1"/>
  <c r="N32" i="1"/>
  <c r="L32" i="1"/>
  <c r="Z32" i="1" s="1"/>
  <c r="E32" i="1"/>
  <c r="AJ31" i="1"/>
  <c r="AK31" i="1" s="1"/>
  <c r="AI31" i="1"/>
  <c r="AA31" i="1"/>
  <c r="X31" i="1"/>
  <c r="W31" i="1"/>
  <c r="U31" i="1"/>
  <c r="T31" i="1"/>
  <c r="AF31" i="1" s="1"/>
  <c r="S31" i="1"/>
  <c r="Q31" i="1"/>
  <c r="P31" i="1"/>
  <c r="O31" i="1"/>
  <c r="Y31" i="1" s="1"/>
  <c r="N31" i="1"/>
  <c r="L31" i="1"/>
  <c r="Z31" i="1" s="1"/>
  <c r="E31" i="1"/>
  <c r="AK30" i="1"/>
  <c r="AJ30" i="1"/>
  <c r="AI30" i="1"/>
  <c r="AH30" i="1"/>
  <c r="AB30" i="1"/>
  <c r="X30" i="1"/>
  <c r="Y30" i="1" s="1"/>
  <c r="W30" i="1"/>
  <c r="AA30" i="1" s="1"/>
  <c r="U30" i="1"/>
  <c r="T30" i="1"/>
  <c r="AF30" i="1" s="1"/>
  <c r="S30" i="1"/>
  <c r="Q30" i="1"/>
  <c r="P30" i="1"/>
  <c r="O30" i="1"/>
  <c r="N30" i="1"/>
  <c r="L30" i="1"/>
  <c r="Z30" i="1" s="1"/>
  <c r="E30" i="1"/>
  <c r="AJ29" i="1"/>
  <c r="AK29" i="1" s="1"/>
  <c r="AI29" i="1"/>
  <c r="X29" i="1"/>
  <c r="W29" i="1"/>
  <c r="AA29" i="1" s="1"/>
  <c r="U29" i="1"/>
  <c r="T29" i="1"/>
  <c r="AF29" i="1" s="1"/>
  <c r="S29" i="1"/>
  <c r="Q29" i="1"/>
  <c r="P29" i="1"/>
  <c r="O29" i="1"/>
  <c r="Y29" i="1" s="1"/>
  <c r="N29" i="1"/>
  <c r="L29" i="1"/>
  <c r="Z29" i="1" s="1"/>
  <c r="E29" i="1"/>
  <c r="AK28" i="1"/>
  <c r="AJ28" i="1"/>
  <c r="AI28" i="1"/>
  <c r="AH28" i="1"/>
  <c r="X28" i="1"/>
  <c r="Y28" i="1" s="1"/>
  <c r="W28" i="1"/>
  <c r="AA28" i="1" s="1"/>
  <c r="U28" i="1"/>
  <c r="T28" i="1"/>
  <c r="AF28" i="1" s="1"/>
  <c r="S28" i="1"/>
  <c r="Q28" i="1"/>
  <c r="P28" i="1"/>
  <c r="O28" i="1"/>
  <c r="N28" i="1"/>
  <c r="L28" i="1"/>
  <c r="Z28" i="1" s="1"/>
  <c r="E28" i="1"/>
  <c r="AJ27" i="1"/>
  <c r="AK27" i="1" s="1"/>
  <c r="AI27" i="1"/>
  <c r="AA27" i="1"/>
  <c r="X27" i="1"/>
  <c r="W27" i="1"/>
  <c r="U27" i="1"/>
  <c r="T27" i="1"/>
  <c r="AF27" i="1" s="1"/>
  <c r="S27" i="1"/>
  <c r="Q27" i="1"/>
  <c r="P27" i="1"/>
  <c r="O27" i="1"/>
  <c r="Y27" i="1" s="1"/>
  <c r="N27" i="1"/>
  <c r="L27" i="1"/>
  <c r="Z27" i="1" s="1"/>
  <c r="E27" i="1"/>
  <c r="AK26" i="1"/>
  <c r="AJ26" i="1"/>
  <c r="AI26" i="1"/>
  <c r="AH26" i="1"/>
  <c r="AB26" i="1"/>
  <c r="X26" i="1"/>
  <c r="Y26" i="1" s="1"/>
  <c r="W26" i="1"/>
  <c r="AA26" i="1" s="1"/>
  <c r="U26" i="1"/>
  <c r="T26" i="1"/>
  <c r="AF26" i="1" s="1"/>
  <c r="S26" i="1"/>
  <c r="Q26" i="1"/>
  <c r="P26" i="1"/>
  <c r="O26" i="1"/>
  <c r="N26" i="1"/>
  <c r="L26" i="1"/>
  <c r="Z26" i="1" s="1"/>
  <c r="E26" i="1"/>
  <c r="AJ25" i="1"/>
  <c r="AK25" i="1" s="1"/>
  <c r="AI25" i="1"/>
  <c r="X25" i="1"/>
  <c r="W25" i="1"/>
  <c r="AA25" i="1" s="1"/>
  <c r="U25" i="1"/>
  <c r="T25" i="1"/>
  <c r="AF25" i="1" s="1"/>
  <c r="S25" i="1"/>
  <c r="Q25" i="1"/>
  <c r="P25" i="1"/>
  <c r="O25" i="1"/>
  <c r="Y25" i="1" s="1"/>
  <c r="N25" i="1"/>
  <c r="L25" i="1"/>
  <c r="Z25" i="1" s="1"/>
  <c r="E25" i="1"/>
  <c r="AK24" i="1"/>
  <c r="AJ24" i="1"/>
  <c r="AI24" i="1"/>
  <c r="AH24" i="1"/>
  <c r="X24" i="1"/>
  <c r="Y24" i="1" s="1"/>
  <c r="W24" i="1"/>
  <c r="AA24" i="1" s="1"/>
  <c r="U24" i="1"/>
  <c r="T24" i="1"/>
  <c r="AF24" i="1" s="1"/>
  <c r="S24" i="1"/>
  <c r="Q24" i="1"/>
  <c r="P24" i="1"/>
  <c r="O24" i="1"/>
  <c r="N24" i="1"/>
  <c r="L24" i="1"/>
  <c r="Z24" i="1" s="1"/>
  <c r="E24" i="1"/>
  <c r="AJ23" i="1"/>
  <c r="AK23" i="1" s="1"/>
  <c r="AI23" i="1"/>
  <c r="AA23" i="1"/>
  <c r="X23" i="1"/>
  <c r="W23" i="1"/>
  <c r="U23" i="1"/>
  <c r="T23" i="1"/>
  <c r="AF23" i="1" s="1"/>
  <c r="S23" i="1"/>
  <c r="Q23" i="1"/>
  <c r="P23" i="1"/>
  <c r="O23" i="1"/>
  <c r="Y23" i="1" s="1"/>
  <c r="N23" i="1"/>
  <c r="L23" i="1"/>
  <c r="Z23" i="1" s="1"/>
  <c r="E23" i="1"/>
  <c r="AK22" i="1"/>
  <c r="AJ22" i="1"/>
  <c r="AI22" i="1"/>
  <c r="AH22" i="1"/>
  <c r="AB22" i="1"/>
  <c r="X22" i="1"/>
  <c r="Y22" i="1" s="1"/>
  <c r="W22" i="1"/>
  <c r="AA22" i="1" s="1"/>
  <c r="U22" i="1"/>
  <c r="T22" i="1"/>
  <c r="AF22" i="1" s="1"/>
  <c r="S22" i="1"/>
  <c r="Q22" i="1"/>
  <c r="P22" i="1"/>
  <c r="O22" i="1"/>
  <c r="N22" i="1"/>
  <c r="L22" i="1"/>
  <c r="Z22" i="1" s="1"/>
  <c r="E22" i="1"/>
  <c r="AJ21" i="1"/>
  <c r="AK21" i="1" s="1"/>
  <c r="AI21" i="1"/>
  <c r="X21" i="1"/>
  <c r="W21" i="1"/>
  <c r="AA21" i="1" s="1"/>
  <c r="U21" i="1"/>
  <c r="T21" i="1"/>
  <c r="AF21" i="1" s="1"/>
  <c r="S21" i="1"/>
  <c r="Q21" i="1"/>
  <c r="P21" i="1"/>
  <c r="O21" i="1"/>
  <c r="Y21" i="1" s="1"/>
  <c r="N21" i="1"/>
  <c r="L21" i="1"/>
  <c r="Z21" i="1" s="1"/>
  <c r="E21" i="1"/>
  <c r="AK20" i="1"/>
  <c r="AJ20" i="1"/>
  <c r="AI20" i="1"/>
  <c r="AH20" i="1"/>
  <c r="X20" i="1"/>
  <c r="Y20" i="1" s="1"/>
  <c r="W20" i="1"/>
  <c r="AA20" i="1" s="1"/>
  <c r="U20" i="1"/>
  <c r="T20" i="1"/>
  <c r="AF20" i="1" s="1"/>
  <c r="S20" i="1"/>
  <c r="Q20" i="1"/>
  <c r="P20" i="1"/>
  <c r="O20" i="1"/>
  <c r="N20" i="1"/>
  <c r="L20" i="1"/>
  <c r="Z20" i="1" s="1"/>
  <c r="E20" i="1"/>
  <c r="AJ19" i="1"/>
  <c r="AK19" i="1" s="1"/>
  <c r="AI19" i="1"/>
  <c r="AA19" i="1"/>
  <c r="X19" i="1"/>
  <c r="W19" i="1"/>
  <c r="U19" i="1"/>
  <c r="T19" i="1"/>
  <c r="AF19" i="1" s="1"/>
  <c r="S19" i="1"/>
  <c r="Q19" i="1"/>
  <c r="P19" i="1"/>
  <c r="O19" i="1"/>
  <c r="Y19" i="1" s="1"/>
  <c r="N19" i="1"/>
  <c r="L19" i="1"/>
  <c r="Z19" i="1" s="1"/>
  <c r="AJ18" i="1"/>
  <c r="AK18" i="1" s="1"/>
  <c r="AI18" i="1"/>
  <c r="AH18" i="1"/>
  <c r="AF18" i="1"/>
  <c r="AA18" i="1"/>
  <c r="X18" i="1"/>
  <c r="Y18" i="1" s="1"/>
  <c r="W18" i="1"/>
  <c r="U18" i="1"/>
  <c r="T18" i="1"/>
  <c r="S18" i="1"/>
  <c r="Q18" i="1"/>
  <c r="P18" i="1"/>
  <c r="O18" i="1"/>
  <c r="N18" i="1"/>
  <c r="L18" i="1"/>
  <c r="Z18" i="1" s="1"/>
  <c r="E18" i="1"/>
  <c r="AJ17" i="1"/>
  <c r="AK17" i="1" s="1"/>
  <c r="AI17" i="1"/>
  <c r="AF17" i="1"/>
  <c r="Z17" i="1"/>
  <c r="AG17" i="1" s="1"/>
  <c r="X17" i="1"/>
  <c r="W17" i="1"/>
  <c r="AA17" i="1" s="1"/>
  <c r="U17" i="1"/>
  <c r="T17" i="1"/>
  <c r="S17" i="1"/>
  <c r="Q17" i="1"/>
  <c r="P17" i="1"/>
  <c r="AH17" i="1" s="1"/>
  <c r="O17" i="1"/>
  <c r="Y17" i="1" s="1"/>
  <c r="N17" i="1"/>
  <c r="L17" i="1"/>
  <c r="E17" i="1"/>
  <c r="AK16" i="1"/>
  <c r="AA16" i="1" s="1"/>
  <c r="AJ16" i="1"/>
  <c r="AI16" i="1"/>
  <c r="AG16" i="1"/>
  <c r="Z16" i="1"/>
  <c r="X16" i="1"/>
  <c r="W16" i="1"/>
  <c r="U16" i="1"/>
  <c r="T16" i="1"/>
  <c r="AF16" i="1" s="1"/>
  <c r="S16" i="1"/>
  <c r="Q16" i="1"/>
  <c r="P16" i="1"/>
  <c r="AH16" i="1" s="1"/>
  <c r="O16" i="1"/>
  <c r="N16" i="1"/>
  <c r="L16" i="1"/>
  <c r="E16" i="1"/>
  <c r="AK15" i="1"/>
  <c r="AJ15" i="1"/>
  <c r="AI15" i="1"/>
  <c r="AH15" i="1"/>
  <c r="AA15" i="1"/>
  <c r="X15" i="1"/>
  <c r="Y15" i="1" s="1"/>
  <c r="W15" i="1"/>
  <c r="U15" i="1"/>
  <c r="T15" i="1"/>
  <c r="AF15" i="1" s="1"/>
  <c r="S15" i="1"/>
  <c r="Q15" i="1"/>
  <c r="P15" i="1"/>
  <c r="O15" i="1"/>
  <c r="N15" i="1"/>
  <c r="L15" i="1"/>
  <c r="Z15" i="1" s="1"/>
  <c r="AG15" i="1" s="1"/>
  <c r="E15" i="1"/>
  <c r="AJ14" i="1"/>
  <c r="AK14" i="1" s="1"/>
  <c r="AI14" i="1"/>
  <c r="AD14" i="1"/>
  <c r="Z14" i="1"/>
  <c r="AB14" i="1" s="1"/>
  <c r="X14" i="1"/>
  <c r="W14" i="1"/>
  <c r="U14" i="1"/>
  <c r="T14" i="1"/>
  <c r="AF14" i="1" s="1"/>
  <c r="S14" i="1"/>
  <c r="Q14" i="1"/>
  <c r="P14" i="1"/>
  <c r="AH14" i="1" s="1"/>
  <c r="O14" i="1"/>
  <c r="Y14" i="1" s="1"/>
  <c r="N14" i="1"/>
  <c r="L14" i="1"/>
  <c r="E14" i="1"/>
  <c r="AK13" i="1"/>
  <c r="AJ13" i="1"/>
  <c r="AI13" i="1"/>
  <c r="AH13" i="1"/>
  <c r="AG13" i="1"/>
  <c r="AA13" i="1"/>
  <c r="X13" i="1"/>
  <c r="Y13" i="1" s="1"/>
  <c r="W13" i="1"/>
  <c r="U13" i="1"/>
  <c r="T13" i="1"/>
  <c r="AF13" i="1" s="1"/>
  <c r="S13" i="1"/>
  <c r="Q13" i="1"/>
  <c r="P13" i="1"/>
  <c r="O13" i="1"/>
  <c r="N13" i="1"/>
  <c r="L13" i="1"/>
  <c r="Z13" i="1" s="1"/>
  <c r="E13" i="1"/>
  <c r="AJ12" i="1"/>
  <c r="AK12" i="1" s="1"/>
  <c r="AI12" i="1"/>
  <c r="AD12" i="1"/>
  <c r="Z12" i="1"/>
  <c r="AB12" i="1" s="1"/>
  <c r="X12" i="1"/>
  <c r="W12" i="1"/>
  <c r="U12" i="1"/>
  <c r="T12" i="1"/>
  <c r="AF12" i="1" s="1"/>
  <c r="S12" i="1"/>
  <c r="Q12" i="1"/>
  <c r="P12" i="1"/>
  <c r="AH12" i="1" s="1"/>
  <c r="O12" i="1"/>
  <c r="Y12" i="1" s="1"/>
  <c r="N12" i="1"/>
  <c r="L12" i="1"/>
  <c r="E12" i="1"/>
  <c r="AK11" i="1"/>
  <c r="AJ11" i="1"/>
  <c r="AI11" i="1"/>
  <c r="AH11" i="1"/>
  <c r="AG11" i="1"/>
  <c r="X11" i="1"/>
  <c r="Y11" i="1" s="1"/>
  <c r="W11" i="1"/>
  <c r="AA11" i="1" s="1"/>
  <c r="U11" i="1"/>
  <c r="T11" i="1"/>
  <c r="AF11" i="1" s="1"/>
  <c r="S11" i="1"/>
  <c r="Q11" i="1"/>
  <c r="P11" i="1"/>
  <c r="O11" i="1"/>
  <c r="N11" i="1"/>
  <c r="L11" i="1"/>
  <c r="Z11" i="1" s="1"/>
  <c r="E11" i="1"/>
  <c r="AJ10" i="1"/>
  <c r="AK10" i="1" s="1"/>
  <c r="AI10" i="1"/>
  <c r="AD10" i="1"/>
  <c r="Z10" i="1"/>
  <c r="AB10" i="1" s="1"/>
  <c r="X10" i="1"/>
  <c r="W10" i="1"/>
  <c r="AA10" i="1" s="1"/>
  <c r="U10" i="1"/>
  <c r="T10" i="1"/>
  <c r="AF10" i="1" s="1"/>
  <c r="S10" i="1"/>
  <c r="Q10" i="1"/>
  <c r="P10" i="1"/>
  <c r="AH10" i="1" s="1"/>
  <c r="O10" i="1"/>
  <c r="Y10" i="1" s="1"/>
  <c r="N10" i="1"/>
  <c r="L10" i="1"/>
  <c r="E10" i="1"/>
  <c r="AK9" i="1"/>
  <c r="AJ9" i="1"/>
  <c r="AI9" i="1"/>
  <c r="AH9" i="1"/>
  <c r="X9" i="1"/>
  <c r="Y9" i="1" s="1"/>
  <c r="W9" i="1"/>
  <c r="AA9" i="1" s="1"/>
  <c r="U9" i="1"/>
  <c r="T9" i="1"/>
  <c r="AF9" i="1" s="1"/>
  <c r="S9" i="1"/>
  <c r="Q9" i="1"/>
  <c r="P9" i="1"/>
  <c r="O9" i="1"/>
  <c r="N9" i="1"/>
  <c r="L9" i="1"/>
  <c r="Z9" i="1" s="1"/>
  <c r="E9" i="1"/>
  <c r="AJ8" i="1"/>
  <c r="AK8" i="1" s="1"/>
  <c r="AI8" i="1"/>
  <c r="AD8" i="1"/>
  <c r="Z8" i="1"/>
  <c r="AB8" i="1" s="1"/>
  <c r="X8" i="1"/>
  <c r="W8" i="1"/>
  <c r="AA8" i="1" s="1"/>
  <c r="U8" i="1"/>
  <c r="T8" i="1"/>
  <c r="AF8" i="1" s="1"/>
  <c r="S8" i="1"/>
  <c r="Q8" i="1"/>
  <c r="P8" i="1"/>
  <c r="AH8" i="1" s="1"/>
  <c r="O8" i="1"/>
  <c r="Y8" i="1" s="1"/>
  <c r="N8" i="1"/>
  <c r="L8" i="1"/>
  <c r="E8" i="1"/>
  <c r="AK7" i="1"/>
  <c r="AJ7" i="1"/>
  <c r="AI7" i="1"/>
  <c r="AH7" i="1"/>
  <c r="AA7" i="1"/>
  <c r="X7" i="1"/>
  <c r="Y7" i="1" s="1"/>
  <c r="W7" i="1"/>
  <c r="U7" i="1"/>
  <c r="T7" i="1"/>
  <c r="AF7" i="1" s="1"/>
  <c r="S7" i="1"/>
  <c r="Q7" i="1"/>
  <c r="P7" i="1"/>
  <c r="O7" i="1"/>
  <c r="N7" i="1"/>
  <c r="L7" i="1"/>
  <c r="Z7" i="1" s="1"/>
  <c r="AG7" i="1" s="1"/>
  <c r="E7" i="1"/>
  <c r="AJ6" i="1"/>
  <c r="AK6" i="1" s="1"/>
  <c r="AI6" i="1"/>
  <c r="AD6" i="1"/>
  <c r="Z6" i="1"/>
  <c r="AB6" i="1" s="1"/>
  <c r="X6" i="1"/>
  <c r="W6" i="1"/>
  <c r="U6" i="1"/>
  <c r="T6" i="1"/>
  <c r="AF6" i="1" s="1"/>
  <c r="S6" i="1"/>
  <c r="Q6" i="1"/>
  <c r="P6" i="1"/>
  <c r="AH6" i="1" s="1"/>
  <c r="O6" i="1"/>
  <c r="Y6" i="1" s="1"/>
  <c r="N6" i="1"/>
  <c r="L6" i="1"/>
  <c r="E6" i="1"/>
  <c r="AK5" i="1"/>
  <c r="AJ5" i="1"/>
  <c r="AI5" i="1"/>
  <c r="AH5" i="1"/>
  <c r="AG5" i="1"/>
  <c r="AA5" i="1"/>
  <c r="X5" i="1"/>
  <c r="Y5" i="1" s="1"/>
  <c r="W5" i="1"/>
  <c r="U5" i="1"/>
  <c r="T5" i="1"/>
  <c r="AF5" i="1" s="1"/>
  <c r="S5" i="1"/>
  <c r="Q5" i="1"/>
  <c r="P5" i="1"/>
  <c r="O5" i="1"/>
  <c r="N5" i="1"/>
  <c r="L5" i="1"/>
  <c r="Z5" i="1" s="1"/>
  <c r="E5" i="1"/>
  <c r="AJ4" i="1"/>
  <c r="AK4" i="1" s="1"/>
  <c r="AI4" i="1"/>
  <c r="AD4" i="1"/>
  <c r="Z4" i="1"/>
  <c r="AB4" i="1" s="1"/>
  <c r="X4" i="1"/>
  <c r="W4" i="1"/>
  <c r="U4" i="1"/>
  <c r="T4" i="1"/>
  <c r="AF4" i="1" s="1"/>
  <c r="S4" i="1"/>
  <c r="Q4" i="1"/>
  <c r="P4" i="1"/>
  <c r="AH4" i="1" s="1"/>
  <c r="O4" i="1"/>
  <c r="Y4" i="1" s="1"/>
  <c r="N4" i="1"/>
  <c r="L4" i="1"/>
  <c r="E4" i="1"/>
  <c r="AK3" i="1"/>
  <c r="AJ3" i="1"/>
  <c r="AI3" i="1"/>
  <c r="AH3" i="1"/>
  <c r="AG3" i="1"/>
  <c r="X3" i="1"/>
  <c r="Y3" i="1" s="1"/>
  <c r="W3" i="1"/>
  <c r="AA3" i="1" s="1"/>
  <c r="U3" i="1"/>
  <c r="T3" i="1"/>
  <c r="AF3" i="1" s="1"/>
  <c r="S3" i="1"/>
  <c r="Q3" i="1"/>
  <c r="P3" i="1"/>
  <c r="O3" i="1"/>
  <c r="N3" i="1"/>
  <c r="L3" i="1"/>
  <c r="Z3" i="1" s="1"/>
  <c r="E3" i="1"/>
  <c r="AD39" i="1" l="1"/>
  <c r="AG39" i="1"/>
  <c r="AG42" i="1"/>
  <c r="AB42" i="1"/>
  <c r="AG46" i="1"/>
  <c r="AB46" i="1"/>
  <c r="AD46" i="1"/>
  <c r="AD11" i="1"/>
  <c r="AB11" i="1"/>
  <c r="AB21" i="1"/>
  <c r="AG21" i="1"/>
  <c r="AD21" i="1"/>
  <c r="AB25" i="1"/>
  <c r="AG25" i="1"/>
  <c r="AD25" i="1"/>
  <c r="AD28" i="1"/>
  <c r="AG28" i="1"/>
  <c r="AD32" i="1"/>
  <c r="AG32" i="1"/>
  <c r="AB33" i="1"/>
  <c r="AG33" i="1"/>
  <c r="AD33" i="1"/>
  <c r="AD37" i="1"/>
  <c r="AG37" i="1"/>
  <c r="AB37" i="1"/>
  <c r="AD42" i="1"/>
  <c r="AD47" i="1"/>
  <c r="AG47" i="1"/>
  <c r="AG48" i="1"/>
  <c r="AD48" i="1"/>
  <c r="AG50" i="1"/>
  <c r="AB50" i="1"/>
  <c r="AA4" i="1"/>
  <c r="AD5" i="1"/>
  <c r="AB5" i="1"/>
  <c r="AA12" i="1"/>
  <c r="AD13" i="1"/>
  <c r="AB13" i="1"/>
  <c r="AD16" i="1"/>
  <c r="AB16" i="1"/>
  <c r="AD35" i="1"/>
  <c r="AB35" i="1"/>
  <c r="AB39" i="1"/>
  <c r="AD41" i="1"/>
  <c r="AB41" i="1"/>
  <c r="AG41" i="1"/>
  <c r="AH42" i="1"/>
  <c r="AD45" i="1"/>
  <c r="AG45" i="1"/>
  <c r="AB45" i="1"/>
  <c r="AB48" i="1"/>
  <c r="AD50" i="1"/>
  <c r="AD9" i="1"/>
  <c r="AB9" i="1"/>
  <c r="AD18" i="1"/>
  <c r="AG18" i="1"/>
  <c r="AB18" i="1"/>
  <c r="AG40" i="1"/>
  <c r="AD40" i="1"/>
  <c r="AD3" i="1"/>
  <c r="AB3" i="1"/>
  <c r="AG20" i="1"/>
  <c r="AD20" i="1"/>
  <c r="AG24" i="1"/>
  <c r="AD24" i="1"/>
  <c r="AB29" i="1"/>
  <c r="AG29" i="1"/>
  <c r="AD29" i="1"/>
  <c r="AA6" i="1"/>
  <c r="AD7" i="1"/>
  <c r="AB7" i="1"/>
  <c r="AG9" i="1"/>
  <c r="AA14" i="1"/>
  <c r="AB15" i="1"/>
  <c r="AD15" i="1"/>
  <c r="AB19" i="1"/>
  <c r="AG19" i="1"/>
  <c r="AD19" i="1"/>
  <c r="AB20" i="1"/>
  <c r="AG22" i="1"/>
  <c r="AD22" i="1"/>
  <c r="AB23" i="1"/>
  <c r="AG23" i="1"/>
  <c r="AD23" i="1"/>
  <c r="AB24" i="1"/>
  <c r="AG26" i="1"/>
  <c r="AD26" i="1"/>
  <c r="AB27" i="1"/>
  <c r="AG27" i="1"/>
  <c r="AD27" i="1"/>
  <c r="AB28" i="1"/>
  <c r="AG30" i="1"/>
  <c r="AD30" i="1"/>
  <c r="AB31" i="1"/>
  <c r="AG31" i="1"/>
  <c r="AD31" i="1"/>
  <c r="AB32" i="1"/>
  <c r="AG34" i="1"/>
  <c r="AB34" i="1"/>
  <c r="AG38" i="1"/>
  <c r="AD38" i="1"/>
  <c r="AB38" i="1"/>
  <c r="AD43" i="1"/>
  <c r="AB43" i="1"/>
  <c r="AB47" i="1"/>
  <c r="AD49" i="1"/>
  <c r="AB49" i="1"/>
  <c r="AG49" i="1"/>
  <c r="AH50" i="1"/>
  <c r="AG51" i="1"/>
  <c r="AG6" i="1"/>
  <c r="AG8" i="1"/>
  <c r="AG10" i="1"/>
  <c r="AG12" i="1"/>
  <c r="AG14" i="1"/>
  <c r="AB44" i="1"/>
  <c r="AB51" i="1"/>
  <c r="AB52" i="1"/>
  <c r="AG4" i="1"/>
  <c r="AB17" i="1"/>
  <c r="AB36" i="1"/>
  <c r="Y16" i="1"/>
  <c r="AD17" i="1"/>
  <c r="AH19" i="1"/>
  <c r="AH21" i="1"/>
  <c r="AH23" i="1"/>
  <c r="AH25" i="1"/>
  <c r="AH27" i="1"/>
  <c r="AH29" i="1"/>
  <c r="AH31" i="1"/>
  <c r="AH33" i="1"/>
  <c r="AA34" i="1"/>
  <c r="AD36" i="1"/>
  <c r="AA42" i="1"/>
  <c r="AD44" i="1"/>
  <c r="AA50" i="1"/>
  <c r="AD52" i="1"/>
</calcChain>
</file>

<file path=xl/sharedStrings.xml><?xml version="1.0" encoding="utf-8"?>
<sst xmlns="http://schemas.openxmlformats.org/spreadsheetml/2006/main" count="814" uniqueCount="479">
  <si>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</si>
  <si>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</si>
  <si>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</si>
  <si>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</si>
  <si>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</si>
  <si>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</si>
  <si>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</si>
  <si>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</si>
  <si>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</si>
  <si>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</si>
  <si>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</si>
  <si>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</si>
  <si>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</si>
  <si>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</si>
  <si>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</si>
  <si>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</si>
  <si>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</si>
  <si>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</si>
  <si>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</si>
  <si>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</si>
  <si>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</si>
  <si>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</si>
  <si>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</si>
  <si>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</si>
  <si>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</si>
  <si>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</si>
  <si>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</si>
  <si>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</si>
  <si>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</si>
  <si>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</si>
  <si>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</si>
  <si>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</si>
  <si>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</si>
  <si>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</si>
  <si>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</si>
  <si>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</si>
  <si>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</si>
  <si>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</si>
  <si>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</si>
  <si>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</si>
  <si>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</si>
  <si>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</si>
  <si>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</si>
  <si>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</si>
  <si>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</si>
  <si>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</si>
  <si>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</si>
  <si>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</si>
  <si>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</si>
  <si>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</si>
  <si>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</si>
  <si>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</si>
  <si>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</si>
  <si>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</si>
  <si>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</si>
  <si>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</si>
  <si>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</si>
  <si>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</si>
  <si>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</si>
  <si>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</si>
  <si>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</si>
  <si>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</si>
  <si>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</si>
  <si>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</si>
  <si>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</si>
  <si>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</si>
  <si>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</si>
  <si>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</si>
  <si>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</si>
  <si>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</si>
  <si>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</si>
  <si>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</si>
  <si>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</si>
  <si>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</si>
  <si>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</si>
  <si>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</si>
  <si>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</si>
  <si>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</si>
  <si>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</si>
  <si>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</si>
  <si>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</si>
  <si>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</si>
  <si>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</si>
  <si>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</si>
  <si>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</si>
  <si>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</si>
  <si>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</si>
  <si>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</si>
  <si>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</si>
  <si>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</si>
  <si>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</si>
  <si>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</si>
  <si>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</si>
  <si>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</si>
  <si>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</si>
  <si>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</si>
  <si>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</si>
  <si>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</si>
  <si>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</si>
  <si>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</si>
  <si>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</si>
  <si>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</si>
  <si>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</si>
  <si>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</si>
  <si>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</si>
  <si>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</si>
  <si>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</si>
  <si>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</si>
  <si>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</si>
  <si>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</si>
  <si>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</si>
  <si>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</si>
  <si>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</si>
  <si>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</si>
  <si>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</si>
  <si>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</si>
  <si>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</si>
  <si>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</si>
  <si>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</si>
  <si>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</si>
  <si>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</si>
  <si>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</si>
  <si>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</si>
  <si>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</si>
  <si>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</si>
  <si>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</si>
  <si>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</si>
  <si>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</si>
  <si>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</si>
  <si>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</si>
  <si>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</si>
  <si>
    <t>South Rivanna Dam</t>
  </si>
  <si>
    <t>VA00302</t>
  </si>
  <si>
    <t>1.614</t>
  </si>
  <si>
    <t>116.4</t>
  </si>
  <si>
    <t>Rivanna Reservoir</t>
  </si>
  <si>
    <t>2080204000845</t>
  </si>
  <si>
    <t>3995</t>
  </si>
  <si>
    <t>2080204</t>
  </si>
  <si>
    <t>0.97</t>
  </si>
  <si>
    <t>2080204015</t>
  </si>
  <si>
    <t>4177</t>
  </si>
  <si>
    <t>Surface area from NID</t>
  </si>
  <si>
    <t>GATHRIGHT DAM</t>
  </si>
  <si>
    <t>MOOMAW</t>
  </si>
  <si>
    <t>VA00501</t>
  </si>
  <si>
    <t>9.674</t>
  </si>
  <si>
    <t>482.2</t>
  </si>
  <si>
    <t>ND</t>
  </si>
  <si>
    <t>2080201002498</t>
  </si>
  <si>
    <t>3854</t>
  </si>
  <si>
    <t>2080201</t>
  </si>
  <si>
    <t>1.24</t>
  </si>
  <si>
    <t>2080201022</t>
  </si>
  <si>
    <t>4036</t>
  </si>
  <si>
    <t>REUSENS</t>
  </si>
  <si>
    <t>N/A</t>
  </si>
  <si>
    <t>VA00904</t>
  </si>
  <si>
    <t>0</t>
  </si>
  <si>
    <t>SMITH MOUNTAIN</t>
  </si>
  <si>
    <t>VA01902</t>
  </si>
  <si>
    <t>79.627</t>
  </si>
  <si>
    <t>795</t>
  </si>
  <si>
    <t>Smith Mountain Lake</t>
  </si>
  <si>
    <t>3010101011021</t>
  </si>
  <si>
    <t>10141</t>
  </si>
  <si>
    <t>3010101</t>
  </si>
  <si>
    <t>1.2</t>
  </si>
  <si>
    <t>3010101028</t>
  </si>
  <si>
    <t>10630</t>
  </si>
  <si>
    <t>Surface area from NHD</t>
  </si>
  <si>
    <t>Carvin Cove Dam</t>
  </si>
  <si>
    <t>VA02301</t>
  </si>
  <si>
    <t>2.556</t>
  </si>
  <si>
    <t>1170</t>
  </si>
  <si>
    <t>Carvins Cove Reservoir</t>
  </si>
  <si>
    <t>3010101003097</t>
  </si>
  <si>
    <t>Lake Caroline Dam</t>
  </si>
  <si>
    <t>VA03324</t>
  </si>
  <si>
    <t>1.106</t>
  </si>
  <si>
    <t>60.4</t>
  </si>
  <si>
    <t>Lake Caroline</t>
  </si>
  <si>
    <t>2080105001583</t>
  </si>
  <si>
    <t>Brasfield Dam</t>
  </si>
  <si>
    <t>LAKE CHESDIN</t>
  </si>
  <si>
    <t>VA04101</t>
  </si>
  <si>
    <t>12.808</t>
  </si>
  <si>
    <t>48.2</t>
  </si>
  <si>
    <t>2080207009041</t>
  </si>
  <si>
    <t>4058</t>
  </si>
  <si>
    <t>2080207</t>
  </si>
  <si>
    <t>1.8</t>
  </si>
  <si>
    <t>2080207004</t>
  </si>
  <si>
    <t>4252</t>
  </si>
  <si>
    <t>Swift Creek Reservoir Dam</t>
  </si>
  <si>
    <t>VA04112</t>
  </si>
  <si>
    <t>6.099</t>
  </si>
  <si>
    <t>Swift Creek Reservoir</t>
  </si>
  <si>
    <t>2080207002435</t>
  </si>
  <si>
    <t>4057</t>
  </si>
  <si>
    <t>1.18</t>
  </si>
  <si>
    <t>2080207002</t>
  </si>
  <si>
    <t>4250</t>
  </si>
  <si>
    <t>Mountain Run Dam #50</t>
  </si>
  <si>
    <t>Lake Pelham</t>
  </si>
  <si>
    <t>VA04703</t>
  </si>
  <si>
    <t>JOHN W FLANNAGAN DAM</t>
  </si>
  <si>
    <t>JOHN W. FLANNAGAN LAKE</t>
  </si>
  <si>
    <t>VA05101</t>
  </si>
  <si>
    <t>4.765</t>
  </si>
  <si>
    <t>425.5</t>
  </si>
  <si>
    <t>John W Flannagan Reservoir</t>
  </si>
  <si>
    <t>5070202001364</t>
  </si>
  <si>
    <t>13691</t>
  </si>
  <si>
    <t>5070202</t>
  </si>
  <si>
    <t>0.95</t>
  </si>
  <si>
    <t>5070202019</t>
  </si>
  <si>
    <t>14352</t>
  </si>
  <si>
    <t>Rose Hill Dam</t>
  </si>
  <si>
    <t>VA05712</t>
  </si>
  <si>
    <t>4.56</t>
  </si>
  <si>
    <t>3722</t>
  </si>
  <si>
    <t>2080102</t>
  </si>
  <si>
    <t>1.48</t>
  </si>
  <si>
    <t>2080102014</t>
  </si>
  <si>
    <t>3888</t>
  </si>
  <si>
    <t>Lake Monticello Dam</t>
  </si>
  <si>
    <t>VA06501</t>
  </si>
  <si>
    <t>1.353</t>
  </si>
  <si>
    <t>96</t>
  </si>
  <si>
    <t>Lake Monticello</t>
  </si>
  <si>
    <t>2080204000932</t>
  </si>
  <si>
    <t>Beaverdam Reservoir Dam</t>
  </si>
  <si>
    <t>VA07309</t>
  </si>
  <si>
    <t>1.867</t>
  </si>
  <si>
    <t>EMPORIA</t>
  </si>
  <si>
    <t>VA08101</t>
  </si>
  <si>
    <t>HALIFAX</t>
  </si>
  <si>
    <t>BANISTER DAM</t>
  </si>
  <si>
    <t>VA08301</t>
  </si>
  <si>
    <t>1.06</t>
  </si>
  <si>
    <t>107</t>
  </si>
  <si>
    <t>Banister Lake</t>
  </si>
  <si>
    <t>3010105001157</t>
  </si>
  <si>
    <t>4494</t>
  </si>
  <si>
    <t>3010105</t>
  </si>
  <si>
    <t>1.19</t>
  </si>
  <si>
    <t>3010105005</t>
  </si>
  <si>
    <t>4775</t>
  </si>
  <si>
    <t>PHILPOTT DAM</t>
  </si>
  <si>
    <t>PHILPOTT RESERVOIR</t>
  </si>
  <si>
    <t>VA08901</t>
  </si>
  <si>
    <t>11.384</t>
  </si>
  <si>
    <t>296.9</t>
  </si>
  <si>
    <t>Philpott Lake</t>
  </si>
  <si>
    <t>3010103002650</t>
  </si>
  <si>
    <t>4390</t>
  </si>
  <si>
    <t>3010103</t>
  </si>
  <si>
    <t>0.47</t>
  </si>
  <si>
    <t>3010103034</t>
  </si>
  <si>
    <t>4670</t>
  </si>
  <si>
    <t>Little Creek Dam</t>
  </si>
  <si>
    <t>VA09506</t>
  </si>
  <si>
    <t>3.747</t>
  </si>
  <si>
    <t>18.3</t>
  </si>
  <si>
    <t>Little Creek Reservoir</t>
  </si>
  <si>
    <t>2080206002425</t>
  </si>
  <si>
    <t>Beaverdam Creek Dam</t>
  </si>
  <si>
    <t>VA10701</t>
  </si>
  <si>
    <t>1.219</t>
  </si>
  <si>
    <t>88.4</t>
  </si>
  <si>
    <t>Beaverdam Reservoir</t>
  </si>
  <si>
    <t>2070008001571</t>
  </si>
  <si>
    <t>Louisa Dam</t>
  </si>
  <si>
    <t>VA10903</t>
  </si>
  <si>
    <t>1.101</t>
  </si>
  <si>
    <t>89</t>
  </si>
  <si>
    <t>Lake Louisa</t>
  </si>
  <si>
    <t>2080106002180</t>
  </si>
  <si>
    <t>JOHN H KERR DAM</t>
  </si>
  <si>
    <t>JOHN H. KERR RESERVOIR</t>
  </si>
  <si>
    <t>VA11701</t>
  </si>
  <si>
    <t>52.248</t>
  </si>
  <si>
    <t>91.4</t>
  </si>
  <si>
    <t>3010104002386</t>
  </si>
  <si>
    <t>4456</t>
  </si>
  <si>
    <t>3010104</t>
  </si>
  <si>
    <t>2.17</t>
  </si>
  <si>
    <t>3010104002</t>
  </si>
  <si>
    <t>4736</t>
  </si>
  <si>
    <t>Diascund Creek Dam</t>
  </si>
  <si>
    <t>VA12703</t>
  </si>
  <si>
    <t>4.271</t>
  </si>
  <si>
    <t>Diascund Creek Reservoir</t>
  </si>
  <si>
    <t>2080206002082</t>
  </si>
  <si>
    <t>4050</t>
  </si>
  <si>
    <t>2080206</t>
  </si>
  <si>
    <t>0.88</t>
  </si>
  <si>
    <t>2080206030</t>
  </si>
  <si>
    <t>4239</t>
  </si>
  <si>
    <t>FT PICKETT RESERVOIR DAM</t>
  </si>
  <si>
    <t>NOTTOWAY RESERVOIR</t>
  </si>
  <si>
    <t>VA13501</t>
  </si>
  <si>
    <t>1.291</t>
  </si>
  <si>
    <t>Camp Pickett Lake 3500</t>
  </si>
  <si>
    <t>3010201002760</t>
  </si>
  <si>
    <t>4558</t>
  </si>
  <si>
    <t>3010201</t>
  </si>
  <si>
    <t>1.17</t>
  </si>
  <si>
    <t>3010201024</t>
  </si>
  <si>
    <t>4843</t>
  </si>
  <si>
    <t>Lake of the Woods Dam</t>
  </si>
  <si>
    <t>VA13701</t>
  </si>
  <si>
    <t>1.99</t>
  </si>
  <si>
    <t>96.9</t>
  </si>
  <si>
    <t>Lake of the Woods</t>
  </si>
  <si>
    <t>2080103001396</t>
  </si>
  <si>
    <t>3769</t>
  </si>
  <si>
    <t>2080103</t>
  </si>
  <si>
    <t>0.42</t>
  </si>
  <si>
    <t>2080103046</t>
  </si>
  <si>
    <t>3935</t>
  </si>
  <si>
    <t>LEESVILLE</t>
  </si>
  <si>
    <t>VA14301</t>
  </si>
  <si>
    <t>10.642</t>
  </si>
  <si>
    <t>604</t>
  </si>
  <si>
    <t>3010101009926</t>
  </si>
  <si>
    <t>10144</t>
  </si>
  <si>
    <t>3010101021</t>
  </si>
  <si>
    <t>10625</t>
  </si>
  <si>
    <t>Schoolfield Dam</t>
  </si>
  <si>
    <t>ROBERTSON BRIDGE DAN</t>
  </si>
  <si>
    <t>VA14308</t>
  </si>
  <si>
    <t>Briery Creek Lake</t>
  </si>
  <si>
    <t>BUSH RIVER DAM #1E</t>
  </si>
  <si>
    <t>VA14737</t>
  </si>
  <si>
    <t>T. Nelson Elliott Dam</t>
  </si>
  <si>
    <t>Broad Run Dam</t>
  </si>
  <si>
    <t>VA15302</t>
  </si>
  <si>
    <t>2.735</t>
  </si>
  <si>
    <t>86.9</t>
  </si>
  <si>
    <t>Lake Manassas</t>
  </si>
  <si>
    <t>2070010001424</t>
  </si>
  <si>
    <t>4271</t>
  </si>
  <si>
    <t>2070010</t>
  </si>
  <si>
    <t>0.83</t>
  </si>
  <si>
    <t>2070010061</t>
  </si>
  <si>
    <t>4551</t>
  </si>
  <si>
    <t>UPPER OCCOQUAN DAM</t>
  </si>
  <si>
    <t>VA15304</t>
  </si>
  <si>
    <t>5.271</t>
  </si>
  <si>
    <t>Occoquan Reservoir</t>
  </si>
  <si>
    <t>2070010001432</t>
  </si>
  <si>
    <t>4274</t>
  </si>
  <si>
    <t>1.4</t>
  </si>
  <si>
    <t>2070010047</t>
  </si>
  <si>
    <t>4554</t>
  </si>
  <si>
    <t>CLAYTOR</t>
  </si>
  <si>
    <t>VA15502</t>
  </si>
  <si>
    <t>16.484</t>
  </si>
  <si>
    <t>Claytor Lake</t>
  </si>
  <si>
    <t>5050001002791</t>
  </si>
  <si>
    <t>12861</t>
  </si>
  <si>
    <t>5050001</t>
  </si>
  <si>
    <t>2.55</t>
  </si>
  <si>
    <t>5050001013</t>
  </si>
  <si>
    <t>13515</t>
  </si>
  <si>
    <t>Windbourne Dam</t>
  </si>
  <si>
    <t>VA17504</t>
  </si>
  <si>
    <t>1.158</t>
  </si>
  <si>
    <t>Ni River Dam #1</t>
  </si>
  <si>
    <t>NI RIVER RESERVOIR</t>
  </si>
  <si>
    <t>VA17701</t>
  </si>
  <si>
    <t>1.65</t>
  </si>
  <si>
    <t>2080105001463</t>
  </si>
  <si>
    <t>3797</t>
  </si>
  <si>
    <t>2080105</t>
  </si>
  <si>
    <t>0.71</t>
  </si>
  <si>
    <t>2080105014</t>
  </si>
  <si>
    <t>3975</t>
  </si>
  <si>
    <t>Hunting Run Dam</t>
  </si>
  <si>
    <t>VA17719</t>
  </si>
  <si>
    <t>LUNGA DAM</t>
  </si>
  <si>
    <t>LUNGA RESERVOIR</t>
  </si>
  <si>
    <t>VA17901</t>
  </si>
  <si>
    <t>1.931</t>
  </si>
  <si>
    <t>87.8</t>
  </si>
  <si>
    <t>Lunga Reservoir</t>
  </si>
  <si>
    <t>2070011001848</t>
  </si>
  <si>
    <t>Harwood Mills Dam</t>
  </si>
  <si>
    <t>VA19901</t>
  </si>
  <si>
    <t>1.043</t>
  </si>
  <si>
    <t>6.1</t>
  </si>
  <si>
    <t>Harwoods Mill Reservoir</t>
  </si>
  <si>
    <t>2080108000686</t>
  </si>
  <si>
    <t>3830</t>
  </si>
  <si>
    <t>2080108</t>
  </si>
  <si>
    <t>2080108002</t>
  </si>
  <si>
    <t>4012</t>
  </si>
  <si>
    <t>Waller Mill Dam</t>
  </si>
  <si>
    <t>VA19903</t>
  </si>
  <si>
    <t>POWELL DAM</t>
  </si>
  <si>
    <t>POWELL LAKE</t>
  </si>
  <si>
    <t>VA19909</t>
  </si>
  <si>
    <t>1.067</t>
  </si>
  <si>
    <t>60538</t>
  </si>
  <si>
    <t>2080107</t>
  </si>
  <si>
    <t>-10000</t>
  </si>
  <si>
    <t>2080107000</t>
  </si>
  <si>
    <t>81726</t>
  </si>
  <si>
    <t>UPPER BIG BETHEL DAM</t>
  </si>
  <si>
    <t>BIG BETHEL</t>
  </si>
  <si>
    <t>VA19911</t>
  </si>
  <si>
    <t>Scotts Mill Dam</t>
  </si>
  <si>
    <t>LYNCHBURG DAM</t>
  </si>
  <si>
    <t>VA68001</t>
  </si>
  <si>
    <t>Lee Hall Upper Dam Outlet</t>
  </si>
  <si>
    <t>VA70006</t>
  </si>
  <si>
    <t>Lake Whitehurst Dam</t>
  </si>
  <si>
    <t>VA71002</t>
  </si>
  <si>
    <t>Lake Cohoon Dam</t>
  </si>
  <si>
    <t>VA80001</t>
  </si>
  <si>
    <t>Lake Burnt Mills Dam</t>
  </si>
  <si>
    <t>VA80003</t>
  </si>
  <si>
    <t>2.297</t>
  </si>
  <si>
    <t>10.7</t>
  </si>
  <si>
    <t>2080208001110</t>
  </si>
  <si>
    <t>4094</t>
  </si>
  <si>
    <t>2080208</t>
  </si>
  <si>
    <t>0.89</t>
  </si>
  <si>
    <t>2080208007</t>
  </si>
  <si>
    <t>4290</t>
  </si>
  <si>
    <t>Lake Prince Dam</t>
  </si>
  <si>
    <t>VA80004</t>
  </si>
  <si>
    <t>2.86</t>
  </si>
  <si>
    <t>7.6</t>
  </si>
  <si>
    <t>Lake Prince</t>
  </si>
  <si>
    <t>2080208006297</t>
  </si>
  <si>
    <t>4095</t>
  </si>
  <si>
    <t>0.85</t>
  </si>
  <si>
    <t>2080208008</t>
  </si>
  <si>
    <t>4291</t>
  </si>
  <si>
    <t>Western Branch Dam</t>
  </si>
  <si>
    <t>VA80011</t>
  </si>
  <si>
    <t>4.738</t>
  </si>
  <si>
    <t>2080208005997</t>
  </si>
  <si>
    <t>4093</t>
  </si>
  <si>
    <t>2080208006</t>
  </si>
  <si>
    <t>4289</t>
  </si>
  <si>
    <t>Lake Mead Dam</t>
  </si>
  <si>
    <t>VA80013</t>
  </si>
  <si>
    <t>Stumpy Lake Dam</t>
  </si>
  <si>
    <t>VA81003</t>
  </si>
  <si>
    <t>1.065</t>
  </si>
  <si>
    <t>Stumpy Lake</t>
  </si>
  <si>
    <t>3010205064074</t>
  </si>
  <si>
    <t>BATH COUNTY P S UPPER RESERVOIR - UPPER DAM</t>
  </si>
  <si>
    <t>VA83001</t>
  </si>
  <si>
    <t>BATH COUNTY P S LOWER RESEVOIR - LOWER DAM</t>
  </si>
  <si>
    <t>VA83002</t>
  </si>
  <si>
    <t>1.26</t>
  </si>
  <si>
    <t>2080201008707</t>
  </si>
  <si>
    <t>3859</t>
  </si>
  <si>
    <t>2080201027</t>
  </si>
  <si>
    <t>4041</t>
  </si>
  <si>
    <t>LAKE ANNA DAM &amp; RESERVOIR</t>
  </si>
  <si>
    <t>Main Dam</t>
  </si>
  <si>
    <t>VA83005</t>
  </si>
  <si>
    <t>51.197</t>
  </si>
  <si>
    <t>76.2</t>
  </si>
  <si>
    <t>Lake Anna</t>
  </si>
  <si>
    <t>2080106002519</t>
  </si>
  <si>
    <t>4264</t>
  </si>
  <si>
    <t>2080106</t>
  </si>
  <si>
    <t>0.9</t>
  </si>
  <si>
    <t>2080106014</t>
  </si>
  <si>
    <t>4544</t>
  </si>
  <si>
    <t>SOUTH RIVANNA</t>
  </si>
  <si>
    <t>VA83007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</si>
</sst>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2"/>
  <sheetViews>
    <sheetView tabSelected="1" workbookViewId="0">
      <selection activeCell="A3" sqref="A3:XFD52"/>
    </sheetView>
  </sheetViews>
  <sheetFormatPr defaultRowHeight="15" x14ac:dyDescent="0.25"/>
  <cols>
    <col min="1" max="1" width="26.28515625" customWidth="1"/>
    <col min="2" max="2" width="27.5703125" customWidth="1"/>
  </cols>
  <sheetData>
    <row r="1" spans="1:99" s="2" customFormat="1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</row>
    <row r="2" spans="1:99" s="2" customFormat="1" ht="18.75" x14ac:dyDescent="0.35">
      <c r="E2" s="2" t="s">
        <v>98</v>
      </c>
      <c r="F2" s="2" t="s">
        <v>99</v>
      </c>
      <c r="G2" s="2" t="s">
        <v>99</v>
      </c>
      <c r="H2" s="3" t="s">
        <v>100</v>
      </c>
      <c r="I2" s="3" t="s">
        <v>101</v>
      </c>
      <c r="J2" s="3" t="s">
        <v>101</v>
      </c>
      <c r="K2" s="3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4" t="s">
        <v>124</v>
      </c>
      <c r="AI2" s="4" t="s">
        <v>125</v>
      </c>
      <c r="AJ2" s="4" t="s">
        <v>126</v>
      </c>
      <c r="AK2" s="4" t="s">
        <v>127</v>
      </c>
      <c r="AL2" s="2" t="s">
        <v>128</v>
      </c>
      <c r="AM2" s="2" t="s">
        <v>129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130</v>
      </c>
    </row>
    <row r="3" spans="1:99" s="2" customFormat="1" x14ac:dyDescent="0.25">
      <c r="A3" s="2" t="s">
        <v>131</v>
      </c>
      <c r="C3" s="2" t="s">
        <v>132</v>
      </c>
      <c r="D3" s="2">
        <v>1966</v>
      </c>
      <c r="E3" s="2">
        <f t="shared" ref="E3:E34" si="0">2015-D3</f>
        <v>49</v>
      </c>
      <c r="F3" s="2">
        <v>0</v>
      </c>
      <c r="G3" s="2">
        <v>47</v>
      </c>
      <c r="H3" s="2">
        <v>0</v>
      </c>
      <c r="I3" s="2">
        <v>50000</v>
      </c>
      <c r="J3" s="2">
        <v>38600</v>
      </c>
      <c r="K3" s="2">
        <v>50000</v>
      </c>
      <c r="L3" s="2">
        <f t="shared" ref="L3:L52" si="1">K3*43559.9</f>
        <v>2177995000</v>
      </c>
      <c r="M3" s="2">
        <v>410</v>
      </c>
      <c r="N3" s="2">
        <f t="shared" ref="N3:N52" si="2">M3*43560</f>
        <v>17859600</v>
      </c>
      <c r="O3" s="2">
        <f t="shared" ref="O3:O52" si="3">M3*0.0015625</f>
        <v>0.640625</v>
      </c>
      <c r="P3" s="2">
        <f t="shared" ref="P3:P52" si="4">M3*4046.86</f>
        <v>1659212.6</v>
      </c>
      <c r="Q3" s="2">
        <f t="shared" ref="Q3:Q52" si="5">M3*0.00404686</f>
        <v>1.6592126</v>
      </c>
      <c r="R3" s="2">
        <v>259</v>
      </c>
      <c r="S3" s="2">
        <f t="shared" ref="S3:S52" si="6">R3*2.58999</f>
        <v>670.80740999999989</v>
      </c>
      <c r="T3" s="2">
        <f t="shared" ref="T3:T52" si="7">R3*640</f>
        <v>165760</v>
      </c>
      <c r="U3" s="2">
        <f t="shared" ref="U3:U52" si="8">R3*27880000</f>
        <v>7220920000</v>
      </c>
      <c r="V3" s="2">
        <v>119201.20570999999</v>
      </c>
      <c r="W3" s="2">
        <f t="shared" ref="W3:W52" si="9">V3*0.0003048</f>
        <v>36.332527500407998</v>
      </c>
      <c r="X3" s="2">
        <f t="shared" ref="X3:X52" si="10">V3*0.000189394</f>
        <v>22.57599315423974</v>
      </c>
      <c r="Y3" s="2">
        <f t="shared" ref="Y3:Y52" si="11">X3/(2*(SQRT(3.1416*O3)))</f>
        <v>7.956819084624259</v>
      </c>
      <c r="Z3" s="2">
        <f t="shared" ref="Z3:Z52" si="12">L3/N3</f>
        <v>121.95093955071782</v>
      </c>
      <c r="AA3" s="2">
        <f t="shared" ref="AA3:AA52" si="13">W3/AK3</f>
        <v>0.76309075877171983</v>
      </c>
      <c r="AB3" s="2" t="e">
        <f t="shared" ref="AB3:AB52" si="14">3*Z3/AC3</f>
        <v>#DIV/0!</v>
      </c>
      <c r="AC3" s="2">
        <v>0</v>
      </c>
      <c r="AD3" s="2" t="e">
        <f t="shared" ref="AD3:AD52" si="15">Z3/AC3</f>
        <v>#DIV/0!</v>
      </c>
      <c r="AE3" s="2">
        <v>294.47000000000003</v>
      </c>
      <c r="AF3" s="2">
        <f t="shared" ref="AF3:AF52" si="16">T3/M3</f>
        <v>404.29268292682929</v>
      </c>
      <c r="AG3" s="2">
        <f t="shared" ref="AG3:AG52" si="17">50*Z3*SQRT(3.1416)*(SQRT(N3))^-1</f>
        <v>2.5573768833224304</v>
      </c>
      <c r="AH3" s="2">
        <f t="shared" ref="AH3:AH52" si="18">P3/AJ3</f>
        <v>3.4848382124898408E-2</v>
      </c>
      <c r="AI3" s="2">
        <f t="shared" ref="AI3:AI52" si="19">J3*43559.9</f>
        <v>1681412140</v>
      </c>
      <c r="AJ3" s="2">
        <f t="shared" ref="AJ3:AJ52" si="20">J3*1233.48</f>
        <v>47612328</v>
      </c>
      <c r="AK3" s="2">
        <f t="shared" ref="AK3:AK52" si="21">AJ3/10^6</f>
        <v>47.612327999999998</v>
      </c>
      <c r="AL3" s="2" t="s">
        <v>133</v>
      </c>
      <c r="AM3" s="2" t="s">
        <v>134</v>
      </c>
      <c r="AN3" s="2" t="s">
        <v>135</v>
      </c>
      <c r="AO3" s="2" t="s">
        <v>136</v>
      </c>
      <c r="AP3" s="2" t="s">
        <v>137</v>
      </c>
      <c r="AQ3" s="2" t="s">
        <v>138</v>
      </c>
      <c r="AR3" s="2" t="s">
        <v>139</v>
      </c>
      <c r="AS3" s="2">
        <v>3</v>
      </c>
      <c r="AT3" s="2" t="s">
        <v>140</v>
      </c>
      <c r="AU3" s="2" t="s">
        <v>141</v>
      </c>
      <c r="AV3" s="2">
        <v>9</v>
      </c>
      <c r="AW3" s="5">
        <v>71</v>
      </c>
      <c r="AX3" s="5">
        <v>27</v>
      </c>
      <c r="AY3" s="5">
        <v>2</v>
      </c>
      <c r="AZ3" s="5">
        <v>0.8</v>
      </c>
      <c r="BA3" s="5">
        <v>0.1</v>
      </c>
      <c r="BB3" s="5">
        <v>0.1</v>
      </c>
      <c r="BC3" s="5">
        <v>1.4</v>
      </c>
      <c r="BD3" s="5">
        <v>0</v>
      </c>
      <c r="BE3" s="5">
        <v>0.4</v>
      </c>
      <c r="BF3" s="5">
        <v>46.6</v>
      </c>
      <c r="BG3" s="5">
        <v>7.6</v>
      </c>
      <c r="BH3" s="5">
        <v>18.5</v>
      </c>
      <c r="BI3" s="5">
        <v>0</v>
      </c>
      <c r="BJ3" s="5">
        <v>0</v>
      </c>
      <c r="BK3" s="5">
        <v>23.2</v>
      </c>
      <c r="BL3" s="5">
        <v>0.8</v>
      </c>
      <c r="BM3" s="5">
        <v>0</v>
      </c>
      <c r="BN3" s="5">
        <v>0.5</v>
      </c>
      <c r="BO3" s="5">
        <v>38439</v>
      </c>
      <c r="BP3" s="5">
        <v>10360</v>
      </c>
      <c r="BQ3" s="5">
        <v>52</v>
      </c>
      <c r="BR3" s="5">
        <v>14</v>
      </c>
      <c r="BS3" s="5">
        <v>0.13</v>
      </c>
      <c r="BT3" s="5">
        <v>0.04</v>
      </c>
      <c r="BU3" s="5">
        <v>64109</v>
      </c>
      <c r="BV3" s="5">
        <v>87</v>
      </c>
      <c r="BW3" s="5">
        <v>0.22</v>
      </c>
      <c r="BX3" s="5">
        <v>322029</v>
      </c>
      <c r="BY3" s="5">
        <v>29111</v>
      </c>
      <c r="BZ3" s="5">
        <v>437</v>
      </c>
      <c r="CA3" s="5">
        <v>39</v>
      </c>
      <c r="CB3" s="5">
        <v>1.23</v>
      </c>
      <c r="CC3" s="5">
        <v>0.12</v>
      </c>
      <c r="CD3" s="5">
        <v>17</v>
      </c>
      <c r="CE3" s="5">
        <v>19</v>
      </c>
      <c r="CF3" s="5">
        <v>16</v>
      </c>
      <c r="CG3" s="5">
        <v>18</v>
      </c>
      <c r="CH3" s="5">
        <v>37</v>
      </c>
      <c r="CI3" s="5">
        <v>17</v>
      </c>
      <c r="CJ3" s="5">
        <v>23</v>
      </c>
      <c r="CK3" s="5">
        <v>0</v>
      </c>
      <c r="CL3" s="5">
        <v>1</v>
      </c>
      <c r="CM3" s="2">
        <v>0</v>
      </c>
      <c r="CN3" s="2">
        <v>0</v>
      </c>
      <c r="CO3" s="2">
        <v>0</v>
      </c>
      <c r="CP3" s="2">
        <v>0</v>
      </c>
      <c r="CQ3" s="5">
        <v>12</v>
      </c>
      <c r="CR3" s="5">
        <v>39</v>
      </c>
      <c r="CS3" s="5">
        <v>0.86819000000000002</v>
      </c>
      <c r="CT3" s="5">
        <v>0.79825000000000002</v>
      </c>
      <c r="CU3" s="2" t="s">
        <v>142</v>
      </c>
    </row>
    <row r="4" spans="1:99" s="2" customFormat="1" x14ac:dyDescent="0.25">
      <c r="A4" s="2" t="s">
        <v>143</v>
      </c>
      <c r="B4" s="2" t="s">
        <v>144</v>
      </c>
      <c r="C4" s="2" t="s">
        <v>145</v>
      </c>
      <c r="D4" s="2">
        <v>1978</v>
      </c>
      <c r="E4" s="2">
        <f t="shared" si="0"/>
        <v>37</v>
      </c>
      <c r="F4" s="2">
        <v>228</v>
      </c>
      <c r="G4" s="2">
        <v>257</v>
      </c>
      <c r="H4" s="2">
        <v>6100</v>
      </c>
      <c r="I4" s="2">
        <v>421500</v>
      </c>
      <c r="J4" s="2">
        <v>123700</v>
      </c>
      <c r="K4" s="2">
        <v>421500</v>
      </c>
      <c r="L4" s="2">
        <f t="shared" si="1"/>
        <v>18360497850</v>
      </c>
      <c r="M4" s="2">
        <v>2530</v>
      </c>
      <c r="N4" s="2">
        <f t="shared" si="2"/>
        <v>110206800</v>
      </c>
      <c r="O4" s="2">
        <f t="shared" si="3"/>
        <v>3.953125</v>
      </c>
      <c r="P4" s="2">
        <f t="shared" si="4"/>
        <v>10238555.800000001</v>
      </c>
      <c r="Q4" s="2">
        <f t="shared" si="5"/>
        <v>10.2385558</v>
      </c>
      <c r="R4" s="2">
        <v>345</v>
      </c>
      <c r="S4" s="2">
        <f t="shared" si="6"/>
        <v>893.54654999999991</v>
      </c>
      <c r="T4" s="2">
        <f t="shared" si="7"/>
        <v>220800</v>
      </c>
      <c r="U4" s="2">
        <f t="shared" si="8"/>
        <v>9618600000</v>
      </c>
      <c r="V4" s="2">
        <v>207337.89228999999</v>
      </c>
      <c r="W4" s="2">
        <f t="shared" si="9"/>
        <v>63.196589569991993</v>
      </c>
      <c r="X4" s="2">
        <f t="shared" si="10"/>
        <v>39.26855277237226</v>
      </c>
      <c r="Y4" s="2">
        <f t="shared" si="11"/>
        <v>5.5714621237257234</v>
      </c>
      <c r="Z4" s="2">
        <f t="shared" si="12"/>
        <v>166.60040805104586</v>
      </c>
      <c r="AA4" s="2">
        <f t="shared" si="13"/>
        <v>0.4141825811803786</v>
      </c>
      <c r="AB4" s="2">
        <f t="shared" si="14"/>
        <v>2.1921106322506034</v>
      </c>
      <c r="AC4" s="2">
        <v>228</v>
      </c>
      <c r="AD4" s="2">
        <f t="shared" si="15"/>
        <v>0.73070354408353444</v>
      </c>
      <c r="AE4" s="2">
        <v>520.17999999999995</v>
      </c>
      <c r="AF4" s="2">
        <f t="shared" si="16"/>
        <v>87.272727272727266</v>
      </c>
      <c r="AG4" s="2">
        <f t="shared" si="17"/>
        <v>1.4064273818221458</v>
      </c>
      <c r="AH4" s="2">
        <f t="shared" si="18"/>
        <v>6.7102220193491907E-2</v>
      </c>
      <c r="AI4" s="2">
        <f t="shared" si="19"/>
        <v>5388359630</v>
      </c>
      <c r="AJ4" s="2">
        <f t="shared" si="20"/>
        <v>152581476</v>
      </c>
      <c r="AK4" s="2">
        <f t="shared" si="21"/>
        <v>152.58147600000001</v>
      </c>
      <c r="AL4" s="2" t="s">
        <v>146</v>
      </c>
      <c r="AM4" s="2" t="s">
        <v>147</v>
      </c>
      <c r="AN4" s="2" t="s">
        <v>148</v>
      </c>
      <c r="AO4" s="2" t="s">
        <v>149</v>
      </c>
      <c r="AP4" s="2" t="s">
        <v>150</v>
      </c>
      <c r="AQ4" s="2" t="s">
        <v>151</v>
      </c>
      <c r="AR4" s="2" t="s">
        <v>152</v>
      </c>
      <c r="AS4" s="2">
        <v>3</v>
      </c>
      <c r="AT4" s="2" t="s">
        <v>153</v>
      </c>
      <c r="AU4" s="2" t="s">
        <v>154</v>
      </c>
      <c r="AV4" s="2">
        <v>11</v>
      </c>
      <c r="AW4" s="5">
        <v>53</v>
      </c>
      <c r="AX4" s="5">
        <v>44</v>
      </c>
      <c r="AY4" s="5">
        <v>3</v>
      </c>
      <c r="AZ4" s="5">
        <v>1.2</v>
      </c>
      <c r="BA4" s="5">
        <v>0.1</v>
      </c>
      <c r="BB4" s="5">
        <v>0</v>
      </c>
      <c r="BC4" s="5">
        <v>0.2</v>
      </c>
      <c r="BD4" s="5">
        <v>0</v>
      </c>
      <c r="BE4" s="5">
        <v>0.1</v>
      </c>
      <c r="BF4" s="5">
        <v>69.599999999999994</v>
      </c>
      <c r="BG4" s="5">
        <v>4</v>
      </c>
      <c r="BH4" s="5">
        <v>13.1</v>
      </c>
      <c r="BI4" s="5">
        <v>0</v>
      </c>
      <c r="BJ4" s="5">
        <v>0</v>
      </c>
      <c r="BK4" s="5">
        <v>10.3</v>
      </c>
      <c r="BL4" s="5">
        <v>0.9</v>
      </c>
      <c r="BM4" s="5">
        <v>0</v>
      </c>
      <c r="BN4" s="5">
        <v>0.4</v>
      </c>
      <c r="BO4" s="5">
        <v>65622</v>
      </c>
      <c r="BP4" s="5">
        <v>10676</v>
      </c>
      <c r="BQ4" s="5">
        <v>56</v>
      </c>
      <c r="BR4" s="5">
        <v>9</v>
      </c>
      <c r="BS4" s="5">
        <v>0.12</v>
      </c>
      <c r="BT4" s="5">
        <v>0.02</v>
      </c>
      <c r="BU4" s="5">
        <v>106429</v>
      </c>
      <c r="BV4" s="5">
        <v>91</v>
      </c>
      <c r="BW4" s="5">
        <v>0.19</v>
      </c>
      <c r="BX4" s="5">
        <v>442565</v>
      </c>
      <c r="BY4" s="5">
        <v>18507</v>
      </c>
      <c r="BZ4" s="5">
        <v>377</v>
      </c>
      <c r="CA4" s="5">
        <v>16</v>
      </c>
      <c r="CB4" s="5">
        <v>0.96</v>
      </c>
      <c r="CC4" s="5">
        <v>0.04</v>
      </c>
      <c r="CD4" s="5">
        <v>3</v>
      </c>
      <c r="CE4" s="5">
        <v>5</v>
      </c>
      <c r="CF4" s="5">
        <v>4</v>
      </c>
      <c r="CG4" s="5">
        <v>8</v>
      </c>
      <c r="CH4" s="5">
        <v>56</v>
      </c>
      <c r="CI4" s="5">
        <v>29</v>
      </c>
      <c r="CJ4" s="5">
        <v>51</v>
      </c>
      <c r="CK4" s="5">
        <v>1</v>
      </c>
      <c r="CL4" s="5">
        <v>1</v>
      </c>
      <c r="CM4" s="2">
        <v>0</v>
      </c>
      <c r="CN4" s="2">
        <v>0</v>
      </c>
      <c r="CO4" s="2">
        <v>0</v>
      </c>
      <c r="CP4" s="2">
        <v>0</v>
      </c>
      <c r="CQ4" s="5">
        <v>8</v>
      </c>
      <c r="CR4" s="5">
        <v>35</v>
      </c>
      <c r="CS4" s="5">
        <v>0.75427999999999995</v>
      </c>
      <c r="CT4" s="5">
        <v>0.52856999999999998</v>
      </c>
      <c r="CU4" s="2" t="s">
        <v>142</v>
      </c>
    </row>
    <row r="5" spans="1:99" s="2" customFormat="1" x14ac:dyDescent="0.25">
      <c r="A5" s="2" t="s">
        <v>155</v>
      </c>
      <c r="B5" s="2" t="s">
        <v>156</v>
      </c>
      <c r="C5" s="2" t="s">
        <v>157</v>
      </c>
      <c r="D5" s="2">
        <v>1903</v>
      </c>
      <c r="E5" s="2">
        <f t="shared" si="0"/>
        <v>112</v>
      </c>
      <c r="F5" s="2">
        <v>32</v>
      </c>
      <c r="G5" s="2">
        <v>40</v>
      </c>
      <c r="H5" s="2">
        <v>215000</v>
      </c>
      <c r="I5" s="2">
        <v>6870</v>
      </c>
      <c r="J5" s="2">
        <v>6870</v>
      </c>
      <c r="K5" s="2">
        <v>6870</v>
      </c>
      <c r="L5" s="2">
        <f t="shared" si="1"/>
        <v>299256513</v>
      </c>
      <c r="M5" s="2">
        <v>580</v>
      </c>
      <c r="N5" s="2">
        <f t="shared" si="2"/>
        <v>25264800</v>
      </c>
      <c r="O5" s="2">
        <f t="shared" si="3"/>
        <v>0.90625</v>
      </c>
      <c r="P5" s="2">
        <f t="shared" si="4"/>
        <v>2347178.8000000003</v>
      </c>
      <c r="Q5" s="2">
        <f t="shared" si="5"/>
        <v>2.3471788</v>
      </c>
      <c r="R5" s="2">
        <v>3264</v>
      </c>
      <c r="S5" s="2">
        <f t="shared" si="6"/>
        <v>8453.727359999999</v>
      </c>
      <c r="T5" s="2">
        <f t="shared" si="7"/>
        <v>2088960</v>
      </c>
      <c r="U5" s="2">
        <f t="shared" si="8"/>
        <v>91000320000</v>
      </c>
      <c r="W5" s="2">
        <f t="shared" si="9"/>
        <v>0</v>
      </c>
      <c r="X5" s="2">
        <f t="shared" si="10"/>
        <v>0</v>
      </c>
      <c r="Y5" s="2">
        <f t="shared" si="11"/>
        <v>0</v>
      </c>
      <c r="Z5" s="2">
        <f t="shared" si="12"/>
        <v>11.844800394224375</v>
      </c>
      <c r="AA5" s="2">
        <f t="shared" si="13"/>
        <v>0</v>
      </c>
      <c r="AB5" s="2">
        <f t="shared" si="14"/>
        <v>1.1104500369585351</v>
      </c>
      <c r="AC5" s="2">
        <v>32</v>
      </c>
      <c r="AD5" s="2">
        <f t="shared" si="15"/>
        <v>0.37015001231951172</v>
      </c>
      <c r="AE5" s="2">
        <v>0</v>
      </c>
      <c r="AF5" s="2">
        <f t="shared" si="16"/>
        <v>3601.655172413793</v>
      </c>
      <c r="AG5" s="2">
        <f t="shared" si="17"/>
        <v>0.20884075886417705</v>
      </c>
      <c r="AH5" s="2">
        <f t="shared" si="18"/>
        <v>0.27698568502581949</v>
      </c>
      <c r="AI5" s="2">
        <f t="shared" si="19"/>
        <v>299256513</v>
      </c>
      <c r="AJ5" s="2">
        <f t="shared" si="20"/>
        <v>8474007.5999999996</v>
      </c>
      <c r="AK5" s="2">
        <f t="shared" si="21"/>
        <v>8.4740076000000002</v>
      </c>
      <c r="AL5" s="2" t="s">
        <v>158</v>
      </c>
      <c r="AM5" s="2" t="s">
        <v>158</v>
      </c>
      <c r="AN5" s="2" t="s">
        <v>148</v>
      </c>
      <c r="AO5" s="2" t="s">
        <v>148</v>
      </c>
      <c r="AP5" s="2" t="s">
        <v>158</v>
      </c>
      <c r="AQ5" s="2" t="s">
        <v>148</v>
      </c>
      <c r="AR5" s="2" t="s">
        <v>158</v>
      </c>
      <c r="AS5" s="2">
        <v>0</v>
      </c>
      <c r="AT5" s="2" t="s">
        <v>148</v>
      </c>
      <c r="AU5" s="2" t="s">
        <v>148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5">
        <v>0</v>
      </c>
      <c r="CT5" s="5">
        <v>0</v>
      </c>
      <c r="CU5" s="2" t="s">
        <v>142</v>
      </c>
    </row>
    <row r="6" spans="1:99" s="2" customFormat="1" x14ac:dyDescent="0.25">
      <c r="A6" s="2" t="s">
        <v>159</v>
      </c>
      <c r="C6" s="2" t="s">
        <v>160</v>
      </c>
      <c r="D6" s="2">
        <v>1964</v>
      </c>
      <c r="E6" s="2">
        <f t="shared" si="0"/>
        <v>51</v>
      </c>
      <c r="F6" s="2">
        <v>205</v>
      </c>
      <c r="G6" s="2">
        <v>237</v>
      </c>
      <c r="H6" s="2">
        <v>50000</v>
      </c>
      <c r="I6" s="2">
        <v>1142000</v>
      </c>
      <c r="J6" s="2">
        <v>1142000</v>
      </c>
      <c r="K6" s="2">
        <v>1142000</v>
      </c>
      <c r="L6" s="2">
        <f t="shared" si="1"/>
        <v>49745405800</v>
      </c>
      <c r="M6" s="2">
        <v>19676.061605999999</v>
      </c>
      <c r="N6" s="2">
        <f t="shared" si="2"/>
        <v>857089243.55735993</v>
      </c>
      <c r="O6" s="2">
        <f t="shared" si="3"/>
        <v>30.743846259375001</v>
      </c>
      <c r="P6" s="2">
        <f t="shared" si="4"/>
        <v>79626266.670857161</v>
      </c>
      <c r="Q6" s="2">
        <f t="shared" si="5"/>
        <v>79.626266670857163</v>
      </c>
      <c r="R6" s="2">
        <v>1024</v>
      </c>
      <c r="S6" s="2">
        <f t="shared" si="6"/>
        <v>2652.1497599999998</v>
      </c>
      <c r="T6" s="2">
        <f t="shared" si="7"/>
        <v>655360</v>
      </c>
      <c r="U6" s="2">
        <f t="shared" si="8"/>
        <v>28549120000</v>
      </c>
      <c r="V6" s="2">
        <v>2396460.7494000001</v>
      </c>
      <c r="W6" s="2">
        <f t="shared" si="9"/>
        <v>730.44123641711997</v>
      </c>
      <c r="X6" s="2">
        <f t="shared" si="10"/>
        <v>453.87528717186365</v>
      </c>
      <c r="Y6" s="2">
        <f t="shared" si="11"/>
        <v>23.091492126062377</v>
      </c>
      <c r="Z6" s="2">
        <f t="shared" si="12"/>
        <v>58.039937117319376</v>
      </c>
      <c r="AA6" s="2">
        <f t="shared" si="13"/>
        <v>0.51854573540735371</v>
      </c>
      <c r="AB6" s="2">
        <f t="shared" si="14"/>
        <v>0.84936493342418606</v>
      </c>
      <c r="AC6" s="2">
        <v>205</v>
      </c>
      <c r="AD6" s="2">
        <f t="shared" si="15"/>
        <v>0.28312164447472865</v>
      </c>
      <c r="AE6" s="2">
        <v>792.33398</v>
      </c>
      <c r="AF6" s="2">
        <f t="shared" si="16"/>
        <v>33.307478555574107</v>
      </c>
      <c r="AG6" s="2">
        <f t="shared" si="17"/>
        <v>0.17569498259736202</v>
      </c>
      <c r="AH6" s="2">
        <f t="shared" si="18"/>
        <v>5.6527286453749749E-2</v>
      </c>
      <c r="AI6" s="2">
        <f t="shared" si="19"/>
        <v>49745405800</v>
      </c>
      <c r="AJ6" s="2">
        <f t="shared" si="20"/>
        <v>1408634160</v>
      </c>
      <c r="AK6" s="2">
        <f t="shared" si="21"/>
        <v>1408.6341600000001</v>
      </c>
      <c r="AL6" s="2" t="s">
        <v>161</v>
      </c>
      <c r="AM6" s="2" t="s">
        <v>162</v>
      </c>
      <c r="AN6" s="2" t="s">
        <v>163</v>
      </c>
      <c r="AO6" s="2" t="s">
        <v>164</v>
      </c>
      <c r="AP6" s="2" t="s">
        <v>165</v>
      </c>
      <c r="AQ6" s="2" t="s">
        <v>166</v>
      </c>
      <c r="AR6" s="2" t="s">
        <v>167</v>
      </c>
      <c r="AS6" s="2">
        <v>3</v>
      </c>
      <c r="AT6" s="2" t="s">
        <v>168</v>
      </c>
      <c r="AU6" s="2" t="s">
        <v>169</v>
      </c>
      <c r="AV6" s="2">
        <v>9</v>
      </c>
      <c r="AW6" s="5">
        <v>99</v>
      </c>
      <c r="AX6" s="5">
        <v>1</v>
      </c>
      <c r="AY6" s="5">
        <v>0</v>
      </c>
      <c r="AZ6" s="5">
        <v>2</v>
      </c>
      <c r="BA6" s="5">
        <v>0.1</v>
      </c>
      <c r="BB6" s="5">
        <v>0.2</v>
      </c>
      <c r="BC6" s="5">
        <v>6.4</v>
      </c>
      <c r="BD6" s="5">
        <v>0.1</v>
      </c>
      <c r="BE6" s="5">
        <v>1.9</v>
      </c>
      <c r="BF6" s="5">
        <v>52.7</v>
      </c>
      <c r="BG6" s="5">
        <v>6.4</v>
      </c>
      <c r="BH6" s="5">
        <v>12.6</v>
      </c>
      <c r="BI6" s="5">
        <v>0</v>
      </c>
      <c r="BJ6" s="5">
        <v>0</v>
      </c>
      <c r="BK6" s="5">
        <v>15.7</v>
      </c>
      <c r="BL6" s="5">
        <v>1.4</v>
      </c>
      <c r="BM6" s="5">
        <v>0</v>
      </c>
      <c r="BN6" s="5">
        <v>0.6</v>
      </c>
      <c r="BO6" s="5">
        <v>51959</v>
      </c>
      <c r="BP6" s="5">
        <v>12940</v>
      </c>
      <c r="BQ6" s="5">
        <v>28</v>
      </c>
      <c r="BR6" s="5">
        <v>7</v>
      </c>
      <c r="BS6" s="5">
        <v>0.08</v>
      </c>
      <c r="BT6" s="5">
        <v>0.02</v>
      </c>
      <c r="BU6" s="5">
        <v>73407</v>
      </c>
      <c r="BV6" s="5">
        <v>39</v>
      </c>
      <c r="BW6" s="5">
        <v>0.11</v>
      </c>
      <c r="BX6" s="5">
        <v>1016106</v>
      </c>
      <c r="BY6" s="5">
        <v>122834</v>
      </c>
      <c r="BZ6" s="5">
        <v>544</v>
      </c>
      <c r="CA6" s="5">
        <v>66</v>
      </c>
      <c r="CB6" s="5">
        <v>2.4</v>
      </c>
      <c r="CC6" s="5">
        <v>0.3</v>
      </c>
      <c r="CD6" s="5">
        <v>52</v>
      </c>
      <c r="CE6" s="5">
        <v>49</v>
      </c>
      <c r="CF6" s="5">
        <v>12</v>
      </c>
      <c r="CG6" s="5">
        <v>12</v>
      </c>
      <c r="CH6" s="5">
        <v>14</v>
      </c>
      <c r="CI6" s="5">
        <v>12</v>
      </c>
      <c r="CJ6" s="5">
        <v>15</v>
      </c>
      <c r="CK6" s="5">
        <v>0</v>
      </c>
      <c r="CL6" s="5">
        <v>0</v>
      </c>
      <c r="CM6" s="2">
        <v>0</v>
      </c>
      <c r="CN6" s="2">
        <v>0</v>
      </c>
      <c r="CO6" s="2">
        <v>0</v>
      </c>
      <c r="CP6" s="2">
        <v>0</v>
      </c>
      <c r="CQ6" s="5">
        <v>9</v>
      </c>
      <c r="CR6" s="5">
        <v>24</v>
      </c>
      <c r="CS6" s="5">
        <v>0.44788</v>
      </c>
      <c r="CT6" s="5">
        <v>2.7859999999999999E-2</v>
      </c>
      <c r="CU6" s="2" t="s">
        <v>170</v>
      </c>
    </row>
    <row r="7" spans="1:99" s="2" customFormat="1" x14ac:dyDescent="0.25">
      <c r="A7" s="2" t="s">
        <v>171</v>
      </c>
      <c r="C7" s="2" t="s">
        <v>172</v>
      </c>
      <c r="D7" s="2">
        <v>1946</v>
      </c>
      <c r="E7" s="2">
        <f t="shared" si="0"/>
        <v>69</v>
      </c>
      <c r="F7" s="2">
        <v>0</v>
      </c>
      <c r="G7" s="2">
        <v>85</v>
      </c>
      <c r="H7" s="2">
        <v>0</v>
      </c>
      <c r="I7" s="2">
        <v>23000</v>
      </c>
      <c r="J7" s="2">
        <v>20500</v>
      </c>
      <c r="K7" s="2">
        <v>23000</v>
      </c>
      <c r="L7" s="2">
        <f t="shared" si="1"/>
        <v>1001877700</v>
      </c>
      <c r="M7" s="2">
        <v>640</v>
      </c>
      <c r="N7" s="2">
        <f t="shared" si="2"/>
        <v>27878400</v>
      </c>
      <c r="O7" s="2">
        <f t="shared" si="3"/>
        <v>1</v>
      </c>
      <c r="P7" s="2">
        <f t="shared" si="4"/>
        <v>2589990.4</v>
      </c>
      <c r="Q7" s="2">
        <f t="shared" si="5"/>
        <v>2.5899904</v>
      </c>
      <c r="R7" s="2">
        <v>17.899999999999999</v>
      </c>
      <c r="S7" s="2">
        <f t="shared" si="6"/>
        <v>46.360820999999994</v>
      </c>
      <c r="T7" s="2">
        <f t="shared" si="7"/>
        <v>11456</v>
      </c>
      <c r="U7" s="2">
        <f t="shared" si="8"/>
        <v>499051999.99999994</v>
      </c>
      <c r="V7" s="2">
        <v>98557.614363000001</v>
      </c>
      <c r="W7" s="2">
        <f t="shared" si="9"/>
        <v>30.040360857842398</v>
      </c>
      <c r="X7" s="2">
        <f t="shared" si="10"/>
        <v>18.666220814666023</v>
      </c>
      <c r="Y7" s="2">
        <f t="shared" si="11"/>
        <v>5.2656375172465157</v>
      </c>
      <c r="Z7" s="2">
        <f t="shared" si="12"/>
        <v>35.937417498852156</v>
      </c>
      <c r="AA7" s="2">
        <f t="shared" si="13"/>
        <v>1.1880074719331624</v>
      </c>
      <c r="AB7" s="2" t="e">
        <f t="shared" si="14"/>
        <v>#DIV/0!</v>
      </c>
      <c r="AC7" s="2">
        <v>0</v>
      </c>
      <c r="AD7" s="2" t="e">
        <f t="shared" si="15"/>
        <v>#DIV/0!</v>
      </c>
      <c r="AE7" s="2">
        <v>0</v>
      </c>
      <c r="AF7" s="2">
        <f t="shared" si="16"/>
        <v>17.899999999999999</v>
      </c>
      <c r="AG7" s="2">
        <f t="shared" si="17"/>
        <v>0.60319591395385741</v>
      </c>
      <c r="AH7" s="2">
        <f t="shared" si="18"/>
        <v>0.10242646424907677</v>
      </c>
      <c r="AI7" s="2">
        <f t="shared" si="19"/>
        <v>892977950</v>
      </c>
      <c r="AJ7" s="2">
        <f t="shared" si="20"/>
        <v>25286340</v>
      </c>
      <c r="AK7" s="2">
        <f t="shared" si="21"/>
        <v>25.286339999999999</v>
      </c>
      <c r="AL7" s="2" t="s">
        <v>173</v>
      </c>
      <c r="AM7" s="2" t="s">
        <v>174</v>
      </c>
      <c r="AN7" s="2" t="s">
        <v>175</v>
      </c>
      <c r="AO7" s="2" t="s">
        <v>176</v>
      </c>
      <c r="AP7" s="2" t="s">
        <v>158</v>
      </c>
      <c r="AQ7" s="2" t="s">
        <v>148</v>
      </c>
      <c r="AR7" s="2" t="s">
        <v>158</v>
      </c>
      <c r="AS7" s="2">
        <v>0</v>
      </c>
      <c r="AT7" s="2" t="s">
        <v>148</v>
      </c>
      <c r="AU7" s="2" t="s">
        <v>148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5">
        <v>0</v>
      </c>
      <c r="CT7" s="5">
        <v>0</v>
      </c>
      <c r="CU7" s="2" t="s">
        <v>142</v>
      </c>
    </row>
    <row r="8" spans="1:99" s="2" customFormat="1" x14ac:dyDescent="0.25">
      <c r="A8" s="2" t="s">
        <v>177</v>
      </c>
      <c r="C8" s="2" t="s">
        <v>178</v>
      </c>
      <c r="D8" s="2">
        <v>1968</v>
      </c>
      <c r="E8" s="2">
        <f t="shared" si="0"/>
        <v>47</v>
      </c>
      <c r="F8" s="2">
        <v>36</v>
      </c>
      <c r="G8" s="2">
        <v>48</v>
      </c>
      <c r="H8" s="2">
        <v>0</v>
      </c>
      <c r="I8" s="2">
        <v>8265</v>
      </c>
      <c r="J8" s="2">
        <v>2821</v>
      </c>
      <c r="K8" s="2">
        <v>8265</v>
      </c>
      <c r="L8" s="2">
        <f t="shared" si="1"/>
        <v>360022573.5</v>
      </c>
      <c r="M8" s="2">
        <v>273</v>
      </c>
      <c r="N8" s="2">
        <f t="shared" si="2"/>
        <v>11891880</v>
      </c>
      <c r="O8" s="2">
        <f t="shared" si="3"/>
        <v>0.42656250000000001</v>
      </c>
      <c r="P8" s="2">
        <f t="shared" si="4"/>
        <v>1104792.78</v>
      </c>
      <c r="Q8" s="2">
        <f t="shared" si="5"/>
        <v>1.1047927800000001</v>
      </c>
      <c r="R8" s="2">
        <v>9.6</v>
      </c>
      <c r="S8" s="2">
        <f t="shared" si="6"/>
        <v>24.863903999999998</v>
      </c>
      <c r="T8" s="2">
        <f t="shared" si="7"/>
        <v>6144</v>
      </c>
      <c r="U8" s="2">
        <f t="shared" si="8"/>
        <v>267648000</v>
      </c>
      <c r="V8" s="2">
        <v>52511.821261999998</v>
      </c>
      <c r="W8" s="2">
        <f t="shared" si="9"/>
        <v>16.005603120657597</v>
      </c>
      <c r="X8" s="2">
        <f t="shared" si="10"/>
        <v>9.9454238760952283</v>
      </c>
      <c r="Y8" s="2">
        <f t="shared" si="11"/>
        <v>4.2956265825867384</v>
      </c>
      <c r="Z8" s="2">
        <f t="shared" si="12"/>
        <v>30.27465577351941</v>
      </c>
      <c r="AA8" s="2">
        <f t="shared" si="13"/>
        <v>4.5997777224745438</v>
      </c>
      <c r="AB8" s="2">
        <f t="shared" si="14"/>
        <v>2.5228879811266172</v>
      </c>
      <c r="AC8" s="2">
        <v>36</v>
      </c>
      <c r="AD8" s="2">
        <f t="shared" si="15"/>
        <v>0.84096266037553913</v>
      </c>
      <c r="AE8" s="2">
        <v>0</v>
      </c>
      <c r="AF8" s="2">
        <f t="shared" si="16"/>
        <v>22.505494505494507</v>
      </c>
      <c r="AG8" s="2">
        <f t="shared" si="17"/>
        <v>0.7780354819971671</v>
      </c>
      <c r="AH8" s="2">
        <f t="shared" si="18"/>
        <v>0.31750138867531358</v>
      </c>
      <c r="AI8" s="2">
        <f t="shared" si="19"/>
        <v>122882477.90000001</v>
      </c>
      <c r="AJ8" s="2">
        <f t="shared" si="20"/>
        <v>3479647.08</v>
      </c>
      <c r="AK8" s="2">
        <f t="shared" si="21"/>
        <v>3.4796470799999999</v>
      </c>
      <c r="AL8" s="2" t="s">
        <v>179</v>
      </c>
      <c r="AM8" s="2" t="s">
        <v>180</v>
      </c>
      <c r="AN8" s="2" t="s">
        <v>181</v>
      </c>
      <c r="AO8" s="2" t="s">
        <v>182</v>
      </c>
      <c r="AP8" s="2" t="s">
        <v>158</v>
      </c>
      <c r="AQ8" s="2" t="s">
        <v>148</v>
      </c>
      <c r="AR8" s="2" t="s">
        <v>158</v>
      </c>
      <c r="AS8" s="2">
        <v>0</v>
      </c>
      <c r="AT8" s="2" t="s">
        <v>148</v>
      </c>
      <c r="AU8" s="2" t="s">
        <v>148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5">
        <v>0</v>
      </c>
      <c r="CT8" s="5">
        <v>0</v>
      </c>
      <c r="CU8" s="2" t="s">
        <v>142</v>
      </c>
    </row>
    <row r="9" spans="1:99" s="2" customFormat="1" x14ac:dyDescent="0.25">
      <c r="A9" s="2" t="s">
        <v>183</v>
      </c>
      <c r="B9" s="2" t="s">
        <v>184</v>
      </c>
      <c r="C9" s="2" t="s">
        <v>185</v>
      </c>
      <c r="D9" s="2">
        <v>1968</v>
      </c>
      <c r="E9" s="2">
        <f t="shared" si="0"/>
        <v>47</v>
      </c>
      <c r="F9" s="2">
        <v>0</v>
      </c>
      <c r="G9" s="2">
        <v>57</v>
      </c>
      <c r="H9" s="2">
        <v>0</v>
      </c>
      <c r="I9" s="2">
        <v>79500</v>
      </c>
      <c r="J9" s="2">
        <v>44100</v>
      </c>
      <c r="K9" s="2">
        <v>79500</v>
      </c>
      <c r="L9" s="2">
        <f t="shared" si="1"/>
        <v>3463012050</v>
      </c>
      <c r="M9" s="2">
        <v>3164.9726719999999</v>
      </c>
      <c r="N9" s="2">
        <f t="shared" si="2"/>
        <v>137866209.59232</v>
      </c>
      <c r="O9" s="2">
        <f t="shared" si="3"/>
        <v>4.9452698000000002</v>
      </c>
      <c r="P9" s="2">
        <f t="shared" si="4"/>
        <v>12808201.30740992</v>
      </c>
      <c r="Q9" s="2">
        <f t="shared" si="5"/>
        <v>12.80820130740992</v>
      </c>
      <c r="R9" s="2">
        <v>0</v>
      </c>
      <c r="S9" s="2">
        <f t="shared" si="6"/>
        <v>0</v>
      </c>
      <c r="T9" s="2">
        <f t="shared" si="7"/>
        <v>0</v>
      </c>
      <c r="U9" s="2">
        <f t="shared" si="8"/>
        <v>0</v>
      </c>
      <c r="V9" s="2">
        <v>423647.60259999998</v>
      </c>
      <c r="W9" s="2">
        <f t="shared" si="9"/>
        <v>129.12778927247999</v>
      </c>
      <c r="X9" s="2">
        <f t="shared" si="10"/>
        <v>80.236314046824404</v>
      </c>
      <c r="Y9" s="2">
        <f t="shared" si="11"/>
        <v>10.178189549226023</v>
      </c>
      <c r="Z9" s="2">
        <f t="shared" si="12"/>
        <v>25.118642633611007</v>
      </c>
      <c r="AA9" s="2">
        <f t="shared" si="13"/>
        <v>2.3738267211113779</v>
      </c>
      <c r="AB9" s="2" t="e">
        <f t="shared" si="14"/>
        <v>#DIV/0!</v>
      </c>
      <c r="AC9" s="2">
        <v>0</v>
      </c>
      <c r="AD9" s="2" t="e">
        <f t="shared" si="15"/>
        <v>#DIV/0!</v>
      </c>
      <c r="AE9" s="2">
        <v>1477.78</v>
      </c>
      <c r="AF9" s="2">
        <f t="shared" si="16"/>
        <v>0</v>
      </c>
      <c r="AG9" s="2">
        <f t="shared" si="17"/>
        <v>0.18958880881293105</v>
      </c>
      <c r="AH9" s="2">
        <f t="shared" si="18"/>
        <v>0.23546016457189684</v>
      </c>
      <c r="AI9" s="2">
        <f t="shared" si="19"/>
        <v>1920991590</v>
      </c>
      <c r="AJ9" s="2">
        <f t="shared" si="20"/>
        <v>54396468</v>
      </c>
      <c r="AK9" s="2">
        <f t="shared" si="21"/>
        <v>54.396467999999999</v>
      </c>
      <c r="AL9" s="2" t="s">
        <v>186</v>
      </c>
      <c r="AM9" s="2" t="s">
        <v>187</v>
      </c>
      <c r="AN9" s="2" t="s">
        <v>148</v>
      </c>
      <c r="AO9" s="2" t="s">
        <v>188</v>
      </c>
      <c r="AP9" s="2" t="s">
        <v>189</v>
      </c>
      <c r="AQ9" s="2" t="s">
        <v>190</v>
      </c>
      <c r="AR9" s="2" t="s">
        <v>191</v>
      </c>
      <c r="AS9" s="2">
        <v>3</v>
      </c>
      <c r="AT9" s="2" t="s">
        <v>192</v>
      </c>
      <c r="AU9" s="2" t="s">
        <v>193</v>
      </c>
      <c r="AV9" s="2">
        <v>9</v>
      </c>
      <c r="AW9" s="5">
        <v>74</v>
      </c>
      <c r="AX9" s="5">
        <v>25</v>
      </c>
      <c r="AY9" s="5">
        <v>2</v>
      </c>
      <c r="AZ9" s="5">
        <v>0.7</v>
      </c>
      <c r="BA9" s="5">
        <v>3.5</v>
      </c>
      <c r="BB9" s="5">
        <v>0</v>
      </c>
      <c r="BC9" s="5">
        <v>0.6</v>
      </c>
      <c r="BD9" s="5">
        <v>0</v>
      </c>
      <c r="BE9" s="5">
        <v>0.3</v>
      </c>
      <c r="BF9" s="5">
        <v>41.1</v>
      </c>
      <c r="BG9" s="5">
        <v>11.1</v>
      </c>
      <c r="BH9" s="5">
        <v>19.399999999999999</v>
      </c>
      <c r="BI9" s="5">
        <v>0</v>
      </c>
      <c r="BJ9" s="5">
        <v>0</v>
      </c>
      <c r="BK9" s="5">
        <v>18.8</v>
      </c>
      <c r="BL9" s="5">
        <v>1.9</v>
      </c>
      <c r="BM9" s="5">
        <v>0</v>
      </c>
      <c r="BN9" s="5">
        <v>2.4</v>
      </c>
      <c r="BO9" s="5">
        <v>106055</v>
      </c>
      <c r="BP9" s="5">
        <v>38813</v>
      </c>
      <c r="BQ9" s="5">
        <v>34</v>
      </c>
      <c r="BR9" s="5">
        <v>12</v>
      </c>
      <c r="BS9" s="5">
        <v>0.11</v>
      </c>
      <c r="BT9" s="5">
        <v>0.04</v>
      </c>
      <c r="BU9" s="5">
        <v>183722</v>
      </c>
      <c r="BV9" s="5">
        <v>58</v>
      </c>
      <c r="BW9" s="5">
        <v>0.18</v>
      </c>
      <c r="BX9" s="5">
        <v>1354569</v>
      </c>
      <c r="BY9" s="5">
        <v>183814</v>
      </c>
      <c r="BZ9" s="5">
        <v>431</v>
      </c>
      <c r="CA9" s="5">
        <v>58</v>
      </c>
      <c r="CB9" s="5">
        <v>1.19</v>
      </c>
      <c r="CC9" s="5">
        <v>0.17</v>
      </c>
      <c r="CD9" s="5">
        <v>7</v>
      </c>
      <c r="CE9" s="5">
        <v>6</v>
      </c>
      <c r="CF9" s="5">
        <v>26</v>
      </c>
      <c r="CG9" s="5">
        <v>19</v>
      </c>
      <c r="CH9" s="5">
        <v>31</v>
      </c>
      <c r="CI9" s="5">
        <v>15</v>
      </c>
      <c r="CJ9" s="5">
        <v>20</v>
      </c>
      <c r="CK9" s="5">
        <v>2</v>
      </c>
      <c r="CL9" s="5">
        <v>3</v>
      </c>
      <c r="CM9" s="2">
        <v>0</v>
      </c>
      <c r="CN9" s="2">
        <v>0</v>
      </c>
      <c r="CO9" s="2">
        <v>0</v>
      </c>
      <c r="CP9" s="2">
        <v>0</v>
      </c>
      <c r="CQ9" s="5">
        <v>18</v>
      </c>
      <c r="CR9" s="5">
        <v>52</v>
      </c>
      <c r="CS9" s="5">
        <v>0.93830999999999998</v>
      </c>
      <c r="CT9" s="5">
        <v>0.79261999999999999</v>
      </c>
      <c r="CU9" s="2" t="s">
        <v>170</v>
      </c>
    </row>
    <row r="10" spans="1:99" s="2" customFormat="1" x14ac:dyDescent="0.25">
      <c r="A10" s="2" t="s">
        <v>194</v>
      </c>
      <c r="C10" s="2" t="s">
        <v>195</v>
      </c>
      <c r="D10" s="2">
        <v>1965</v>
      </c>
      <c r="E10" s="2">
        <f t="shared" si="0"/>
        <v>50</v>
      </c>
      <c r="F10" s="2">
        <v>0</v>
      </c>
      <c r="G10" s="2">
        <v>44</v>
      </c>
      <c r="H10" s="2">
        <v>0</v>
      </c>
      <c r="I10" s="2">
        <v>50590</v>
      </c>
      <c r="J10" s="2">
        <v>12173</v>
      </c>
      <c r="K10" s="2">
        <v>50590</v>
      </c>
      <c r="L10" s="2">
        <f t="shared" si="1"/>
        <v>2203695341</v>
      </c>
      <c r="M10" s="2">
        <v>1660</v>
      </c>
      <c r="N10" s="2">
        <f t="shared" si="2"/>
        <v>72309600</v>
      </c>
      <c r="O10" s="2">
        <f t="shared" si="3"/>
        <v>2.59375</v>
      </c>
      <c r="P10" s="2">
        <f t="shared" si="4"/>
        <v>6717787.6000000006</v>
      </c>
      <c r="Q10" s="2">
        <f t="shared" si="5"/>
        <v>6.7177876000000003</v>
      </c>
      <c r="R10" s="2">
        <v>64.319999999999993</v>
      </c>
      <c r="S10" s="2">
        <f t="shared" si="6"/>
        <v>166.58815679999998</v>
      </c>
      <c r="T10" s="2">
        <f t="shared" si="7"/>
        <v>41164.799999999996</v>
      </c>
      <c r="U10" s="2">
        <f t="shared" si="8"/>
        <v>1793241599.9999998</v>
      </c>
      <c r="V10" s="2">
        <v>137164.41792000001</v>
      </c>
      <c r="W10" s="2">
        <f t="shared" si="9"/>
        <v>41.807714582015997</v>
      </c>
      <c r="X10" s="2">
        <f t="shared" si="10"/>
        <v>25.978117767540482</v>
      </c>
      <c r="Y10" s="2">
        <f t="shared" si="11"/>
        <v>4.5502806579765656</v>
      </c>
      <c r="Z10" s="2">
        <f t="shared" si="12"/>
        <v>30.475833651410049</v>
      </c>
      <c r="AA10" s="2">
        <f t="shared" si="13"/>
        <v>2.7843683813950908</v>
      </c>
      <c r="AB10" s="2" t="e">
        <f t="shared" si="14"/>
        <v>#DIV/0!</v>
      </c>
      <c r="AC10" s="2">
        <v>0</v>
      </c>
      <c r="AD10" s="2" t="e">
        <f t="shared" si="15"/>
        <v>#DIV/0!</v>
      </c>
      <c r="AE10" s="2">
        <v>159.77499</v>
      </c>
      <c r="AF10" s="2">
        <f t="shared" si="16"/>
        <v>24.798072289156625</v>
      </c>
      <c r="AG10" s="2">
        <f t="shared" si="17"/>
        <v>0.317616505538102</v>
      </c>
      <c r="AH10" s="2">
        <f t="shared" si="18"/>
        <v>0.44740057124323335</v>
      </c>
      <c r="AI10" s="2">
        <f t="shared" si="19"/>
        <v>530254662.69999999</v>
      </c>
      <c r="AJ10" s="2">
        <f t="shared" si="20"/>
        <v>15015152.040000001</v>
      </c>
      <c r="AK10" s="2">
        <f t="shared" si="21"/>
        <v>15.01515204</v>
      </c>
      <c r="AL10" s="2" t="s">
        <v>196</v>
      </c>
      <c r="AM10" s="2" t="s">
        <v>158</v>
      </c>
      <c r="AN10" s="2" t="s">
        <v>197</v>
      </c>
      <c r="AO10" s="2" t="s">
        <v>198</v>
      </c>
      <c r="AP10" s="2" t="s">
        <v>199</v>
      </c>
      <c r="AQ10" s="2" t="s">
        <v>190</v>
      </c>
      <c r="AR10" s="2" t="s">
        <v>200</v>
      </c>
      <c r="AS10" s="2">
        <v>1</v>
      </c>
      <c r="AT10" s="2" t="s">
        <v>201</v>
      </c>
      <c r="AU10" s="2" t="s">
        <v>202</v>
      </c>
      <c r="AV10" s="2">
        <v>9</v>
      </c>
      <c r="AW10" s="5">
        <v>53</v>
      </c>
      <c r="AX10" s="5">
        <v>45</v>
      </c>
      <c r="AY10" s="5">
        <v>3</v>
      </c>
      <c r="AZ10" s="5">
        <v>1.9</v>
      </c>
      <c r="BA10" s="5">
        <v>0.7</v>
      </c>
      <c r="BB10" s="5">
        <v>0.1</v>
      </c>
      <c r="BC10" s="5">
        <v>3.4</v>
      </c>
      <c r="BD10" s="5">
        <v>0</v>
      </c>
      <c r="BE10" s="5">
        <v>1.1000000000000001</v>
      </c>
      <c r="BF10" s="5">
        <v>51</v>
      </c>
      <c r="BG10" s="5">
        <v>6.1</v>
      </c>
      <c r="BH10" s="5">
        <v>23.2</v>
      </c>
      <c r="BI10" s="5">
        <v>0</v>
      </c>
      <c r="BJ10" s="5">
        <v>0</v>
      </c>
      <c r="BK10" s="5">
        <v>7.5</v>
      </c>
      <c r="BL10" s="5">
        <v>3</v>
      </c>
      <c r="BM10" s="5">
        <v>0</v>
      </c>
      <c r="BN10" s="5">
        <v>2</v>
      </c>
      <c r="BO10" s="5">
        <v>23456</v>
      </c>
      <c r="BP10" s="5">
        <v>9020</v>
      </c>
      <c r="BQ10" s="5">
        <v>53</v>
      </c>
      <c r="BR10" s="5">
        <v>20</v>
      </c>
      <c r="BS10" s="5">
        <v>0.15</v>
      </c>
      <c r="BT10" s="5">
        <v>0.06</v>
      </c>
      <c r="BU10" s="5">
        <v>39445</v>
      </c>
      <c r="BV10" s="5">
        <v>89</v>
      </c>
      <c r="BW10" s="5">
        <v>0.25</v>
      </c>
      <c r="BX10" s="5">
        <v>197570</v>
      </c>
      <c r="BY10" s="5">
        <v>10216</v>
      </c>
      <c r="BZ10" s="5">
        <v>444</v>
      </c>
      <c r="CA10" s="5">
        <v>23</v>
      </c>
      <c r="CB10" s="5">
        <v>1.38</v>
      </c>
      <c r="CC10" s="5">
        <v>0.08</v>
      </c>
      <c r="CD10" s="5">
        <v>51</v>
      </c>
      <c r="CE10" s="5">
        <v>57</v>
      </c>
      <c r="CF10" s="5">
        <v>6</v>
      </c>
      <c r="CG10" s="5">
        <v>8</v>
      </c>
      <c r="CH10" s="5">
        <v>26</v>
      </c>
      <c r="CI10" s="5">
        <v>15</v>
      </c>
      <c r="CJ10" s="5">
        <v>27</v>
      </c>
      <c r="CK10" s="5">
        <v>1</v>
      </c>
      <c r="CL10" s="5">
        <v>3</v>
      </c>
      <c r="CM10" s="2">
        <v>0</v>
      </c>
      <c r="CN10" s="2">
        <v>0</v>
      </c>
      <c r="CO10" s="2">
        <v>0</v>
      </c>
      <c r="CP10" s="2">
        <v>0</v>
      </c>
      <c r="CQ10" s="5">
        <v>1</v>
      </c>
      <c r="CR10" s="5">
        <v>5</v>
      </c>
      <c r="CS10" s="5">
        <v>0.80642999999999998</v>
      </c>
      <c r="CT10" s="5">
        <v>0.42071999999999998</v>
      </c>
      <c r="CU10" s="2" t="s">
        <v>142</v>
      </c>
    </row>
    <row r="11" spans="1:99" s="2" customFormat="1" x14ac:dyDescent="0.25">
      <c r="A11" s="2" t="s">
        <v>203</v>
      </c>
      <c r="B11" s="2" t="s">
        <v>204</v>
      </c>
      <c r="C11" s="2" t="s">
        <v>205</v>
      </c>
      <c r="D11" s="2">
        <v>1972</v>
      </c>
      <c r="E11" s="2">
        <f t="shared" si="0"/>
        <v>43</v>
      </c>
      <c r="F11" s="2">
        <v>37</v>
      </c>
      <c r="G11" s="2">
        <v>55</v>
      </c>
      <c r="H11" s="2">
        <v>0</v>
      </c>
      <c r="I11" s="2">
        <v>10000</v>
      </c>
      <c r="J11" s="2">
        <v>1942</v>
      </c>
      <c r="K11" s="2">
        <v>10000</v>
      </c>
      <c r="L11" s="2">
        <f t="shared" si="1"/>
        <v>435599000</v>
      </c>
      <c r="M11" s="2">
        <v>254</v>
      </c>
      <c r="N11" s="2">
        <f t="shared" si="2"/>
        <v>11064240</v>
      </c>
      <c r="O11" s="2">
        <f t="shared" si="3"/>
        <v>0.39687500000000003</v>
      </c>
      <c r="P11" s="2">
        <f t="shared" si="4"/>
        <v>1027902.4400000001</v>
      </c>
      <c r="Q11" s="2">
        <f t="shared" si="5"/>
        <v>1.0279024400000001</v>
      </c>
      <c r="R11" s="2">
        <v>23.9</v>
      </c>
      <c r="S11" s="2">
        <f t="shared" si="6"/>
        <v>61.900760999999989</v>
      </c>
      <c r="T11" s="2">
        <f t="shared" si="7"/>
        <v>15296</v>
      </c>
      <c r="U11" s="2">
        <f t="shared" si="8"/>
        <v>666332000</v>
      </c>
      <c r="W11" s="2">
        <f t="shared" si="9"/>
        <v>0</v>
      </c>
      <c r="X11" s="2">
        <f t="shared" si="10"/>
        <v>0</v>
      </c>
      <c r="Y11" s="2">
        <f t="shared" si="11"/>
        <v>0</v>
      </c>
      <c r="Z11" s="2">
        <f t="shared" si="12"/>
        <v>39.369988358893153</v>
      </c>
      <c r="AA11" s="2">
        <f t="shared" si="13"/>
        <v>0</v>
      </c>
      <c r="AB11" s="2">
        <f t="shared" si="14"/>
        <v>3.1921612182886339</v>
      </c>
      <c r="AC11" s="2">
        <v>37</v>
      </c>
      <c r="AD11" s="2">
        <f t="shared" si="15"/>
        <v>1.0640537394295446</v>
      </c>
      <c r="AE11" s="2">
        <v>0</v>
      </c>
      <c r="AF11" s="2">
        <f t="shared" si="16"/>
        <v>60.220472440944881</v>
      </c>
      <c r="AG11" s="2">
        <f t="shared" si="17"/>
        <v>1.0489382948021644</v>
      </c>
      <c r="AH11" s="2">
        <f t="shared" si="18"/>
        <v>0.42911190086327139</v>
      </c>
      <c r="AI11" s="2">
        <f t="shared" si="19"/>
        <v>84593325.799999997</v>
      </c>
      <c r="AJ11" s="2">
        <f t="shared" si="20"/>
        <v>2395418.16</v>
      </c>
      <c r="AK11" s="2">
        <f t="shared" si="21"/>
        <v>2.3954181600000002</v>
      </c>
      <c r="AL11" s="2" t="s">
        <v>158</v>
      </c>
      <c r="AM11" s="2" t="s">
        <v>158</v>
      </c>
      <c r="AN11" s="2" t="s">
        <v>148</v>
      </c>
      <c r="AO11" s="2" t="s">
        <v>148</v>
      </c>
      <c r="AP11" s="2" t="s">
        <v>158</v>
      </c>
      <c r="AQ11" s="2" t="s">
        <v>148</v>
      </c>
      <c r="AR11" s="2" t="s">
        <v>158</v>
      </c>
      <c r="AS11" s="2">
        <v>0</v>
      </c>
      <c r="AT11" s="2" t="s">
        <v>148</v>
      </c>
      <c r="AU11" s="2" t="s">
        <v>148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5">
        <v>0</v>
      </c>
      <c r="CT11" s="5">
        <v>0</v>
      </c>
      <c r="CU11" s="2" t="s">
        <v>142</v>
      </c>
    </row>
    <row r="12" spans="1:99" s="2" customFormat="1" x14ac:dyDescent="0.25">
      <c r="A12" s="2" t="s">
        <v>206</v>
      </c>
      <c r="B12" s="2" t="s">
        <v>207</v>
      </c>
      <c r="C12" s="2" t="s">
        <v>208</v>
      </c>
      <c r="D12" s="2">
        <v>1963</v>
      </c>
      <c r="E12" s="2">
        <f t="shared" si="0"/>
        <v>52</v>
      </c>
      <c r="F12" s="2">
        <v>236</v>
      </c>
      <c r="G12" s="2">
        <v>250</v>
      </c>
      <c r="H12" s="2">
        <v>246700</v>
      </c>
      <c r="I12" s="2">
        <v>145700</v>
      </c>
      <c r="J12" s="2">
        <v>67100</v>
      </c>
      <c r="K12" s="2">
        <v>145700</v>
      </c>
      <c r="L12" s="2">
        <f t="shared" si="1"/>
        <v>6346677430</v>
      </c>
      <c r="M12" s="2">
        <v>1143</v>
      </c>
      <c r="N12" s="2">
        <f t="shared" si="2"/>
        <v>49789080</v>
      </c>
      <c r="O12" s="2">
        <f t="shared" si="3"/>
        <v>1.7859375000000002</v>
      </c>
      <c r="P12" s="2">
        <f t="shared" si="4"/>
        <v>4625560.9800000004</v>
      </c>
      <c r="Q12" s="2">
        <f t="shared" si="5"/>
        <v>4.6255609800000004</v>
      </c>
      <c r="R12" s="2">
        <v>221</v>
      </c>
      <c r="S12" s="2">
        <f t="shared" si="6"/>
        <v>572.38779</v>
      </c>
      <c r="T12" s="2">
        <f t="shared" si="7"/>
        <v>141440</v>
      </c>
      <c r="U12" s="2">
        <f t="shared" si="8"/>
        <v>6161480000</v>
      </c>
      <c r="V12" s="2">
        <v>265731.39014999999</v>
      </c>
      <c r="W12" s="2">
        <f t="shared" si="9"/>
        <v>80.994927717719989</v>
      </c>
      <c r="X12" s="2">
        <f t="shared" si="10"/>
        <v>50.327930906069099</v>
      </c>
      <c r="Y12" s="2">
        <f t="shared" si="11"/>
        <v>10.623570589135527</v>
      </c>
      <c r="Z12" s="2">
        <f t="shared" si="12"/>
        <v>127.47127341979406</v>
      </c>
      <c r="AA12" s="2">
        <f t="shared" si="13"/>
        <v>0.97859544488357519</v>
      </c>
      <c r="AB12" s="2">
        <f t="shared" si="14"/>
        <v>1.6203975434719584</v>
      </c>
      <c r="AC12" s="2">
        <v>236</v>
      </c>
      <c r="AD12" s="2">
        <f t="shared" si="15"/>
        <v>0.5401325144906528</v>
      </c>
      <c r="AE12" s="2">
        <v>285.97000000000003</v>
      </c>
      <c r="AF12" s="2">
        <f t="shared" si="16"/>
        <v>123.74453193350831</v>
      </c>
      <c r="AG12" s="2">
        <f t="shared" si="17"/>
        <v>1.6009977519338658</v>
      </c>
      <c r="AH12" s="2">
        <f t="shared" si="18"/>
        <v>5.588686887696169E-2</v>
      </c>
      <c r="AI12" s="2">
        <f t="shared" si="19"/>
        <v>2922869290</v>
      </c>
      <c r="AJ12" s="2">
        <f t="shared" si="20"/>
        <v>82766508</v>
      </c>
      <c r="AK12" s="2">
        <f t="shared" si="21"/>
        <v>82.766508000000002</v>
      </c>
      <c r="AL12" s="2" t="s">
        <v>209</v>
      </c>
      <c r="AM12" s="2" t="s">
        <v>210</v>
      </c>
      <c r="AN12" s="2" t="s">
        <v>211</v>
      </c>
      <c r="AO12" s="2" t="s">
        <v>212</v>
      </c>
      <c r="AP12" s="2" t="s">
        <v>213</v>
      </c>
      <c r="AQ12" s="2" t="s">
        <v>214</v>
      </c>
      <c r="AR12" s="2" t="s">
        <v>215</v>
      </c>
      <c r="AS12" s="2">
        <v>3</v>
      </c>
      <c r="AT12" s="2" t="s">
        <v>216</v>
      </c>
      <c r="AU12" s="2" t="s">
        <v>217</v>
      </c>
      <c r="AV12" s="2">
        <v>11</v>
      </c>
      <c r="AW12" s="5">
        <v>91</v>
      </c>
      <c r="AX12" s="5">
        <v>8</v>
      </c>
      <c r="AY12" s="5">
        <v>1</v>
      </c>
      <c r="AZ12" s="5">
        <v>1.6</v>
      </c>
      <c r="BA12" s="5">
        <v>0.1</v>
      </c>
      <c r="BB12" s="5">
        <v>0</v>
      </c>
      <c r="BC12" s="5">
        <v>0.3</v>
      </c>
      <c r="BD12" s="5">
        <v>0</v>
      </c>
      <c r="BE12" s="5">
        <v>0.2</v>
      </c>
      <c r="BF12" s="5">
        <v>72.900000000000006</v>
      </c>
      <c r="BG12" s="5">
        <v>3.1</v>
      </c>
      <c r="BH12" s="5">
        <v>11.7</v>
      </c>
      <c r="BI12" s="5">
        <v>0</v>
      </c>
      <c r="BJ12" s="5">
        <v>0</v>
      </c>
      <c r="BK12" s="5">
        <v>3.4</v>
      </c>
      <c r="BL12" s="5">
        <v>0.9</v>
      </c>
      <c r="BM12" s="5">
        <v>0</v>
      </c>
      <c r="BN12" s="5">
        <v>5.9</v>
      </c>
      <c r="BO12" s="5">
        <v>39166</v>
      </c>
      <c r="BP12" s="5">
        <v>5100</v>
      </c>
      <c r="BQ12" s="5">
        <v>68</v>
      </c>
      <c r="BR12" s="5">
        <v>9</v>
      </c>
      <c r="BS12" s="5">
        <v>0.14000000000000001</v>
      </c>
      <c r="BT12" s="5">
        <v>0.02</v>
      </c>
      <c r="BU12" s="5">
        <v>58050</v>
      </c>
      <c r="BV12" s="5">
        <v>100</v>
      </c>
      <c r="BW12" s="5">
        <v>0.21</v>
      </c>
      <c r="BX12" s="5">
        <v>251258</v>
      </c>
      <c r="BY12" s="5">
        <v>11034</v>
      </c>
      <c r="BZ12" s="5">
        <v>434</v>
      </c>
      <c r="CA12" s="5">
        <v>19</v>
      </c>
      <c r="CB12" s="5">
        <v>0.99</v>
      </c>
      <c r="CC12" s="5">
        <v>0.05</v>
      </c>
      <c r="CD12" s="5">
        <v>15</v>
      </c>
      <c r="CE12" s="5">
        <v>29</v>
      </c>
      <c r="CF12" s="5">
        <v>2</v>
      </c>
      <c r="CG12" s="5">
        <v>5</v>
      </c>
      <c r="CH12" s="5">
        <v>43</v>
      </c>
      <c r="CI12" s="5">
        <v>29</v>
      </c>
      <c r="CJ12" s="5">
        <v>48</v>
      </c>
      <c r="CK12" s="5">
        <v>7</v>
      </c>
      <c r="CL12" s="5">
        <v>4</v>
      </c>
      <c r="CM12" s="2">
        <v>0</v>
      </c>
      <c r="CN12" s="2">
        <v>0</v>
      </c>
      <c r="CO12" s="2">
        <v>0</v>
      </c>
      <c r="CP12" s="2">
        <v>0</v>
      </c>
      <c r="CQ12" s="5">
        <v>3</v>
      </c>
      <c r="CR12" s="5">
        <v>13</v>
      </c>
      <c r="CS12" s="5">
        <v>0.73917999999999995</v>
      </c>
      <c r="CT12" s="5">
        <v>0.57874000000000003</v>
      </c>
      <c r="CU12" s="2" t="s">
        <v>142</v>
      </c>
    </row>
    <row r="13" spans="1:99" s="2" customFormat="1" x14ac:dyDescent="0.25">
      <c r="A13" s="2" t="s">
        <v>218</v>
      </c>
      <c r="C13" s="2" t="s">
        <v>219</v>
      </c>
      <c r="D13" s="2">
        <v>1966</v>
      </c>
      <c r="E13" s="2">
        <f t="shared" si="0"/>
        <v>49</v>
      </c>
      <c r="F13" s="2">
        <v>0</v>
      </c>
      <c r="G13" s="2">
        <v>14</v>
      </c>
      <c r="H13" s="2">
        <v>0</v>
      </c>
      <c r="I13" s="2">
        <v>135</v>
      </c>
      <c r="J13" s="2">
        <v>0</v>
      </c>
      <c r="K13" s="2">
        <v>135</v>
      </c>
      <c r="L13" s="2">
        <f t="shared" si="1"/>
        <v>5880586.5</v>
      </c>
      <c r="M13" s="2">
        <v>1126.8027959999999</v>
      </c>
      <c r="N13" s="2">
        <f t="shared" si="2"/>
        <v>49083529.793759994</v>
      </c>
      <c r="O13" s="2">
        <f t="shared" si="3"/>
        <v>1.7606293687500001</v>
      </c>
      <c r="P13" s="2">
        <f t="shared" si="4"/>
        <v>4560013.1630205596</v>
      </c>
      <c r="Q13" s="2">
        <f t="shared" si="5"/>
        <v>4.5600131630205603</v>
      </c>
      <c r="R13" s="2">
        <v>0</v>
      </c>
      <c r="S13" s="2">
        <f t="shared" si="6"/>
        <v>0</v>
      </c>
      <c r="T13" s="2">
        <f t="shared" si="7"/>
        <v>0</v>
      </c>
      <c r="U13" s="2">
        <f t="shared" si="8"/>
        <v>0</v>
      </c>
      <c r="V13" s="2">
        <v>132900.92280999999</v>
      </c>
      <c r="W13" s="2">
        <f t="shared" si="9"/>
        <v>40.508201272487995</v>
      </c>
      <c r="X13" s="2">
        <f t="shared" si="10"/>
        <v>25.170637374677138</v>
      </c>
      <c r="Y13" s="2">
        <f t="shared" si="11"/>
        <v>5.3512445949010932</v>
      </c>
      <c r="Z13" s="2">
        <f t="shared" si="12"/>
        <v>0.11980773438074131</v>
      </c>
      <c r="AA13" s="2" t="e">
        <f t="shared" si="13"/>
        <v>#DIV/0!</v>
      </c>
      <c r="AB13" s="2" t="e">
        <f t="shared" si="14"/>
        <v>#DIV/0!</v>
      </c>
      <c r="AC13" s="2">
        <v>0</v>
      </c>
      <c r="AD13" s="2" t="e">
        <f t="shared" si="15"/>
        <v>#DIV/0!</v>
      </c>
      <c r="AE13" s="2">
        <v>0</v>
      </c>
      <c r="AF13" s="2">
        <f t="shared" si="16"/>
        <v>0</v>
      </c>
      <c r="AG13" s="2">
        <f t="shared" si="17"/>
        <v>1.5155225769053627E-3</v>
      </c>
      <c r="AH13" s="2" t="e">
        <f t="shared" si="18"/>
        <v>#DIV/0!</v>
      </c>
      <c r="AI13" s="2">
        <f t="shared" si="19"/>
        <v>0</v>
      </c>
      <c r="AJ13" s="2">
        <f t="shared" si="20"/>
        <v>0</v>
      </c>
      <c r="AK13" s="2">
        <f t="shared" si="21"/>
        <v>0</v>
      </c>
      <c r="AL13" s="2" t="s">
        <v>220</v>
      </c>
      <c r="AM13" s="2" t="s">
        <v>158</v>
      </c>
      <c r="AN13" s="2" t="s">
        <v>148</v>
      </c>
      <c r="AO13" s="2" t="s">
        <v>148</v>
      </c>
      <c r="AP13" s="2" t="s">
        <v>221</v>
      </c>
      <c r="AQ13" s="2" t="s">
        <v>222</v>
      </c>
      <c r="AR13" s="2" t="s">
        <v>223</v>
      </c>
      <c r="AS13" s="2">
        <v>1</v>
      </c>
      <c r="AT13" s="2" t="s">
        <v>224</v>
      </c>
      <c r="AU13" s="2" t="s">
        <v>225</v>
      </c>
      <c r="AV13" s="2">
        <v>9</v>
      </c>
      <c r="AW13" s="5">
        <v>73</v>
      </c>
      <c r="AX13" s="5">
        <v>25</v>
      </c>
      <c r="AY13" s="5">
        <v>2</v>
      </c>
      <c r="AZ13" s="5">
        <v>0.8</v>
      </c>
      <c r="BA13" s="5">
        <v>12</v>
      </c>
      <c r="BB13" s="5">
        <v>0</v>
      </c>
      <c r="BC13" s="5">
        <v>0.2</v>
      </c>
      <c r="BD13" s="5">
        <v>0</v>
      </c>
      <c r="BE13" s="5">
        <v>0.1</v>
      </c>
      <c r="BF13" s="5">
        <v>13.8</v>
      </c>
      <c r="BG13" s="5">
        <v>22.3</v>
      </c>
      <c r="BH13" s="5">
        <v>33.9</v>
      </c>
      <c r="BI13" s="5">
        <v>0</v>
      </c>
      <c r="BJ13" s="5">
        <v>0</v>
      </c>
      <c r="BK13" s="5">
        <v>12.1</v>
      </c>
      <c r="BL13" s="5">
        <v>4</v>
      </c>
      <c r="BM13" s="5">
        <v>0</v>
      </c>
      <c r="BN13" s="5">
        <v>1</v>
      </c>
      <c r="BO13" s="5">
        <v>11663</v>
      </c>
      <c r="BP13" s="5">
        <v>3559</v>
      </c>
      <c r="BQ13" s="5">
        <v>67</v>
      </c>
      <c r="BR13" s="5">
        <v>20</v>
      </c>
      <c r="BS13" s="5">
        <v>0.19</v>
      </c>
      <c r="BT13" s="5">
        <v>0.06</v>
      </c>
      <c r="BU13" s="5">
        <v>19007</v>
      </c>
      <c r="BV13" s="5">
        <v>109</v>
      </c>
      <c r="BW13" s="5">
        <v>0.31</v>
      </c>
      <c r="BX13" s="5">
        <v>79724</v>
      </c>
      <c r="BY13" s="5">
        <v>4175</v>
      </c>
      <c r="BZ13" s="5">
        <v>456</v>
      </c>
      <c r="CA13" s="5">
        <v>24</v>
      </c>
      <c r="CB13" s="5">
        <v>0.31</v>
      </c>
      <c r="CC13" s="5">
        <v>0.02</v>
      </c>
      <c r="CD13" s="5">
        <v>6</v>
      </c>
      <c r="CE13" s="5">
        <v>12</v>
      </c>
      <c r="CF13" s="5">
        <v>44</v>
      </c>
      <c r="CG13" s="5">
        <v>37</v>
      </c>
      <c r="CH13" s="5">
        <v>32</v>
      </c>
      <c r="CI13" s="5">
        <v>16</v>
      </c>
      <c r="CJ13" s="5">
        <v>41</v>
      </c>
      <c r="CK13" s="5">
        <v>1</v>
      </c>
      <c r="CL13" s="5">
        <v>3</v>
      </c>
      <c r="CM13" s="2">
        <v>0</v>
      </c>
      <c r="CN13" s="2">
        <v>0</v>
      </c>
      <c r="CO13" s="2">
        <v>0</v>
      </c>
      <c r="CP13" s="2">
        <v>0</v>
      </c>
      <c r="CQ13" s="5">
        <v>1</v>
      </c>
      <c r="CR13" s="5">
        <v>7</v>
      </c>
      <c r="CS13" s="5">
        <v>0.96831999999999996</v>
      </c>
      <c r="CT13" s="5">
        <v>0.97733999999999999</v>
      </c>
      <c r="CU13" s="2" t="s">
        <v>170</v>
      </c>
    </row>
    <row r="14" spans="1:99" s="2" customFormat="1" x14ac:dyDescent="0.25">
      <c r="A14" s="2" t="s">
        <v>226</v>
      </c>
      <c r="C14" s="2" t="s">
        <v>227</v>
      </c>
      <c r="D14" s="2">
        <v>1969</v>
      </c>
      <c r="E14" s="2">
        <f t="shared" si="0"/>
        <v>46</v>
      </c>
      <c r="F14" s="2">
        <v>0</v>
      </c>
      <c r="G14" s="2">
        <v>85</v>
      </c>
      <c r="H14" s="2">
        <v>0</v>
      </c>
      <c r="I14" s="2">
        <v>19500</v>
      </c>
      <c r="J14" s="2">
        <v>8769</v>
      </c>
      <c r="K14" s="2">
        <v>19500</v>
      </c>
      <c r="L14" s="2">
        <f t="shared" si="1"/>
        <v>849418050</v>
      </c>
      <c r="M14" s="2">
        <v>351</v>
      </c>
      <c r="N14" s="2">
        <f t="shared" si="2"/>
        <v>15289560</v>
      </c>
      <c r="O14" s="2">
        <f t="shared" si="3"/>
        <v>0.54843750000000002</v>
      </c>
      <c r="P14" s="2">
        <f t="shared" si="4"/>
        <v>1420447.86</v>
      </c>
      <c r="Q14" s="2">
        <f t="shared" si="5"/>
        <v>1.4204478600000001</v>
      </c>
      <c r="R14" s="2">
        <v>8.4</v>
      </c>
      <c r="S14" s="2">
        <f t="shared" si="6"/>
        <v>21.755915999999999</v>
      </c>
      <c r="T14" s="2">
        <f t="shared" si="7"/>
        <v>5376</v>
      </c>
      <c r="U14" s="2">
        <f t="shared" si="8"/>
        <v>234192000</v>
      </c>
      <c r="V14" s="2">
        <v>80525.728336999993</v>
      </c>
      <c r="W14" s="2">
        <f t="shared" si="9"/>
        <v>24.544241997117595</v>
      </c>
      <c r="X14" s="2">
        <f t="shared" si="10"/>
        <v>15.251089792657778</v>
      </c>
      <c r="Y14" s="2">
        <f t="shared" si="11"/>
        <v>5.8094078470499664</v>
      </c>
      <c r="Z14" s="2">
        <f t="shared" si="12"/>
        <v>55.555428017549232</v>
      </c>
      <c r="AA14" s="2">
        <f t="shared" si="13"/>
        <v>2.2691721361291042</v>
      </c>
      <c r="AB14" s="2" t="e">
        <f t="shared" si="14"/>
        <v>#DIV/0!</v>
      </c>
      <c r="AC14" s="2">
        <v>0</v>
      </c>
      <c r="AD14" s="2" t="e">
        <f t="shared" si="15"/>
        <v>#DIV/0!</v>
      </c>
      <c r="AE14" s="2">
        <v>0</v>
      </c>
      <c r="AF14" s="2">
        <f t="shared" si="16"/>
        <v>15.316239316239317</v>
      </c>
      <c r="AG14" s="2">
        <f t="shared" si="17"/>
        <v>1.2591412521740848</v>
      </c>
      <c r="AH14" s="2">
        <f t="shared" si="18"/>
        <v>0.13132370130292648</v>
      </c>
      <c r="AI14" s="2">
        <f t="shared" si="19"/>
        <v>381976763.10000002</v>
      </c>
      <c r="AJ14" s="2">
        <f t="shared" si="20"/>
        <v>10816386.120000001</v>
      </c>
      <c r="AK14" s="2">
        <f t="shared" si="21"/>
        <v>10.816386120000001</v>
      </c>
      <c r="AL14" s="2" t="s">
        <v>228</v>
      </c>
      <c r="AM14" s="2" t="s">
        <v>229</v>
      </c>
      <c r="AN14" s="2" t="s">
        <v>230</v>
      </c>
      <c r="AO14" s="2" t="s">
        <v>231</v>
      </c>
      <c r="AP14" s="2" t="s">
        <v>158</v>
      </c>
      <c r="AQ14" s="2" t="s">
        <v>148</v>
      </c>
      <c r="AR14" s="2" t="s">
        <v>158</v>
      </c>
      <c r="AS14" s="2">
        <v>0</v>
      </c>
      <c r="AT14" s="2" t="s">
        <v>148</v>
      </c>
      <c r="AU14" s="2" t="s">
        <v>148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5">
        <v>0</v>
      </c>
      <c r="CT14" s="5">
        <v>0</v>
      </c>
      <c r="CU14" s="2" t="s">
        <v>142</v>
      </c>
    </row>
    <row r="15" spans="1:99" s="2" customFormat="1" x14ac:dyDescent="0.25">
      <c r="A15" s="2" t="s">
        <v>232</v>
      </c>
      <c r="C15" s="2" t="s">
        <v>233</v>
      </c>
      <c r="D15" s="2">
        <v>1990</v>
      </c>
      <c r="E15" s="2">
        <f t="shared" si="0"/>
        <v>25</v>
      </c>
      <c r="F15" s="2">
        <v>0</v>
      </c>
      <c r="G15" s="2">
        <v>39</v>
      </c>
      <c r="H15" s="2">
        <v>0</v>
      </c>
      <c r="I15" s="2">
        <v>20523</v>
      </c>
      <c r="J15" s="2">
        <v>7150</v>
      </c>
      <c r="K15" s="2">
        <v>20523</v>
      </c>
      <c r="L15" s="2">
        <f t="shared" si="1"/>
        <v>893979827.70000005</v>
      </c>
      <c r="M15" s="2">
        <v>675</v>
      </c>
      <c r="N15" s="2">
        <f t="shared" si="2"/>
        <v>29403000</v>
      </c>
      <c r="O15" s="2">
        <f t="shared" si="3"/>
        <v>1.0546875</v>
      </c>
      <c r="P15" s="2">
        <f t="shared" si="4"/>
        <v>2731630.5</v>
      </c>
      <c r="Q15" s="2">
        <f t="shared" si="5"/>
        <v>2.7316305000000001</v>
      </c>
      <c r="R15" s="2">
        <v>17.2</v>
      </c>
      <c r="S15" s="2">
        <f t="shared" si="6"/>
        <v>44.547827999999996</v>
      </c>
      <c r="T15" s="2">
        <f t="shared" si="7"/>
        <v>11008</v>
      </c>
      <c r="U15" s="2">
        <f t="shared" si="8"/>
        <v>479536000</v>
      </c>
      <c r="V15" s="2">
        <v>82565.646470000007</v>
      </c>
      <c r="W15" s="2">
        <f t="shared" si="9"/>
        <v>25.166009044056</v>
      </c>
      <c r="X15" s="2">
        <f t="shared" si="10"/>
        <v>15.637438047539183</v>
      </c>
      <c r="Y15" s="2">
        <f t="shared" si="11"/>
        <v>4.2953470869637025</v>
      </c>
      <c r="Z15" s="2">
        <f t="shared" si="12"/>
        <v>30.404374645444346</v>
      </c>
      <c r="AA15" s="2">
        <f t="shared" si="13"/>
        <v>2.8534889456036718</v>
      </c>
      <c r="AB15" s="2" t="e">
        <f t="shared" si="14"/>
        <v>#DIV/0!</v>
      </c>
      <c r="AC15" s="2">
        <v>0</v>
      </c>
      <c r="AD15" s="2" t="e">
        <f t="shared" si="15"/>
        <v>#DIV/0!</v>
      </c>
      <c r="AE15" s="2">
        <v>0</v>
      </c>
      <c r="AF15" s="2">
        <f t="shared" si="16"/>
        <v>16.308148148148149</v>
      </c>
      <c r="AG15" s="2">
        <f t="shared" si="17"/>
        <v>0.49691911355303109</v>
      </c>
      <c r="AH15" s="2">
        <f t="shared" si="18"/>
        <v>0.30973037566577794</v>
      </c>
      <c r="AI15" s="2">
        <f t="shared" si="19"/>
        <v>311453285</v>
      </c>
      <c r="AJ15" s="2">
        <f t="shared" si="20"/>
        <v>8819382</v>
      </c>
      <c r="AK15" s="2">
        <f t="shared" si="21"/>
        <v>8.8193819999999992</v>
      </c>
      <c r="AL15" s="2" t="s">
        <v>234</v>
      </c>
      <c r="AM15" s="2" t="s">
        <v>158</v>
      </c>
      <c r="AN15" s="2" t="s">
        <v>148</v>
      </c>
      <c r="AO15" s="2" t="s">
        <v>148</v>
      </c>
      <c r="AP15" s="2" t="s">
        <v>158</v>
      </c>
      <c r="AQ15" s="2" t="s">
        <v>148</v>
      </c>
      <c r="AR15" s="2" t="s">
        <v>158</v>
      </c>
      <c r="AS15" s="2">
        <v>0</v>
      </c>
      <c r="AT15" s="2" t="s">
        <v>148</v>
      </c>
      <c r="AU15" s="2" t="s">
        <v>148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5">
        <v>0</v>
      </c>
      <c r="CT15" s="5">
        <v>0</v>
      </c>
      <c r="CU15" s="2" t="s">
        <v>142</v>
      </c>
    </row>
    <row r="16" spans="1:99" s="2" customFormat="1" x14ac:dyDescent="0.25">
      <c r="A16" s="2" t="s">
        <v>235</v>
      </c>
      <c r="B16" s="2" t="s">
        <v>156</v>
      </c>
      <c r="C16" s="2" t="s">
        <v>236</v>
      </c>
      <c r="D16" s="2">
        <v>1908</v>
      </c>
      <c r="E16" s="2">
        <f t="shared" si="0"/>
        <v>107</v>
      </c>
      <c r="F16" s="2">
        <v>42</v>
      </c>
      <c r="G16" s="2">
        <v>43</v>
      </c>
      <c r="H16" s="2">
        <v>40000</v>
      </c>
      <c r="I16" s="2">
        <v>3800</v>
      </c>
      <c r="J16" s="2">
        <v>3800</v>
      </c>
      <c r="K16" s="2">
        <v>3800</v>
      </c>
      <c r="L16" s="2">
        <f t="shared" si="1"/>
        <v>165527620</v>
      </c>
      <c r="M16" s="2">
        <v>510</v>
      </c>
      <c r="N16" s="2">
        <f t="shared" si="2"/>
        <v>22215600</v>
      </c>
      <c r="O16" s="2">
        <f t="shared" si="3"/>
        <v>0.796875</v>
      </c>
      <c r="P16" s="2">
        <f t="shared" si="4"/>
        <v>2063898.6</v>
      </c>
      <c r="Q16" s="2">
        <f t="shared" si="5"/>
        <v>2.0638985999999999</v>
      </c>
      <c r="R16" s="2">
        <v>747</v>
      </c>
      <c r="S16" s="2">
        <f t="shared" si="6"/>
        <v>1934.7225299999998</v>
      </c>
      <c r="T16" s="2">
        <f t="shared" si="7"/>
        <v>478080</v>
      </c>
      <c r="U16" s="2">
        <f t="shared" si="8"/>
        <v>20826360000</v>
      </c>
      <c r="W16" s="2">
        <f t="shared" si="9"/>
        <v>0</v>
      </c>
      <c r="X16" s="2">
        <f t="shared" si="10"/>
        <v>0</v>
      </c>
      <c r="Y16" s="2">
        <f t="shared" si="11"/>
        <v>0</v>
      </c>
      <c r="Z16" s="2">
        <f t="shared" si="12"/>
        <v>7.4509632870595439</v>
      </c>
      <c r="AA16" s="2">
        <f t="shared" si="13"/>
        <v>0</v>
      </c>
      <c r="AB16" s="2">
        <f t="shared" si="14"/>
        <v>0.53221166336139603</v>
      </c>
      <c r="AC16" s="2">
        <v>42</v>
      </c>
      <c r="AD16" s="2">
        <f t="shared" si="15"/>
        <v>0.17740388778713201</v>
      </c>
      <c r="AE16" s="2">
        <v>0</v>
      </c>
      <c r="AF16" s="2">
        <f t="shared" si="16"/>
        <v>937.41176470588232</v>
      </c>
      <c r="AG16" s="2">
        <f t="shared" si="17"/>
        <v>0.14009700415252765</v>
      </c>
      <c r="AH16" s="2">
        <f t="shared" si="18"/>
        <v>0.44032429429444808</v>
      </c>
      <c r="AI16" s="2">
        <f t="shared" si="19"/>
        <v>165527620</v>
      </c>
      <c r="AJ16" s="2">
        <f t="shared" si="20"/>
        <v>4687224</v>
      </c>
      <c r="AK16" s="2">
        <f t="shared" si="21"/>
        <v>4.6872239999999996</v>
      </c>
      <c r="AL16" s="2" t="s">
        <v>158</v>
      </c>
      <c r="AM16" s="2" t="s">
        <v>158</v>
      </c>
      <c r="AN16" s="2" t="s">
        <v>148</v>
      </c>
      <c r="AO16" s="2" t="s">
        <v>148</v>
      </c>
      <c r="AP16" s="2" t="s">
        <v>158</v>
      </c>
      <c r="AQ16" s="2" t="s">
        <v>148</v>
      </c>
      <c r="AR16" s="2" t="s">
        <v>158</v>
      </c>
      <c r="AS16" s="2">
        <v>0</v>
      </c>
      <c r="AT16" s="2" t="s">
        <v>148</v>
      </c>
      <c r="AU16" s="2" t="s">
        <v>148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5">
        <v>0</v>
      </c>
      <c r="CT16" s="5">
        <v>0</v>
      </c>
      <c r="CU16" s="2" t="s">
        <v>142</v>
      </c>
    </row>
    <row r="17" spans="1:99" s="2" customFormat="1" x14ac:dyDescent="0.25">
      <c r="A17" s="2" t="s">
        <v>237</v>
      </c>
      <c r="B17" s="2" t="s">
        <v>238</v>
      </c>
      <c r="C17" s="2" t="s">
        <v>239</v>
      </c>
      <c r="D17" s="2">
        <v>1921</v>
      </c>
      <c r="E17" s="2">
        <f t="shared" si="0"/>
        <v>94</v>
      </c>
      <c r="F17" s="2">
        <v>34.799999999999997</v>
      </c>
      <c r="G17" s="2">
        <v>37</v>
      </c>
      <c r="H17" s="2">
        <v>40000</v>
      </c>
      <c r="I17" s="2">
        <v>3510</v>
      </c>
      <c r="J17" s="2">
        <v>3510</v>
      </c>
      <c r="K17" s="2">
        <v>3510</v>
      </c>
      <c r="L17" s="2">
        <f t="shared" si="1"/>
        <v>152895249</v>
      </c>
      <c r="M17" s="2">
        <v>400</v>
      </c>
      <c r="N17" s="2">
        <f t="shared" si="2"/>
        <v>17424000</v>
      </c>
      <c r="O17" s="2">
        <f t="shared" si="3"/>
        <v>0.625</v>
      </c>
      <c r="P17" s="2">
        <f t="shared" si="4"/>
        <v>1618744</v>
      </c>
      <c r="Q17" s="2">
        <f t="shared" si="5"/>
        <v>1.6187440000000002</v>
      </c>
      <c r="R17" s="2">
        <v>514</v>
      </c>
      <c r="S17" s="2">
        <f t="shared" si="6"/>
        <v>1331.2548599999998</v>
      </c>
      <c r="T17" s="2">
        <f t="shared" si="7"/>
        <v>328960</v>
      </c>
      <c r="U17" s="2">
        <f t="shared" si="8"/>
        <v>14330320000</v>
      </c>
      <c r="V17" s="2">
        <v>53837.201310999997</v>
      </c>
      <c r="W17" s="2">
        <f t="shared" si="9"/>
        <v>16.4095789595928</v>
      </c>
      <c r="X17" s="2">
        <f t="shared" si="10"/>
        <v>10.196442905095534</v>
      </c>
      <c r="Y17" s="2">
        <f t="shared" si="11"/>
        <v>3.6383396831832169</v>
      </c>
      <c r="Z17" s="2">
        <f t="shared" si="12"/>
        <v>8.7749798553719014</v>
      </c>
      <c r="AA17" s="2">
        <f t="shared" si="13"/>
        <v>3.7901658078620724</v>
      </c>
      <c r="AB17" s="2">
        <f t="shared" si="14"/>
        <v>0.75646378063550879</v>
      </c>
      <c r="AC17" s="2">
        <v>34.799999999999997</v>
      </c>
      <c r="AD17" s="2">
        <f t="shared" si="15"/>
        <v>0.25215459354516961</v>
      </c>
      <c r="AE17" s="2">
        <v>471.98</v>
      </c>
      <c r="AF17" s="2">
        <f t="shared" si="16"/>
        <v>822.4</v>
      </c>
      <c r="AG17" s="2">
        <f t="shared" si="17"/>
        <v>0.18630205499931746</v>
      </c>
      <c r="AH17" s="2">
        <f t="shared" si="18"/>
        <v>0.37388577583797611</v>
      </c>
      <c r="AI17" s="2">
        <f t="shared" si="19"/>
        <v>152895249</v>
      </c>
      <c r="AJ17" s="2">
        <f t="shared" si="20"/>
        <v>4329514.8</v>
      </c>
      <c r="AK17" s="2">
        <f t="shared" si="21"/>
        <v>4.3295148000000001</v>
      </c>
      <c r="AL17" s="2" t="s">
        <v>240</v>
      </c>
      <c r="AM17" s="2" t="s">
        <v>241</v>
      </c>
      <c r="AN17" s="2" t="s">
        <v>242</v>
      </c>
      <c r="AO17" s="2" t="s">
        <v>243</v>
      </c>
      <c r="AP17" s="2" t="s">
        <v>244</v>
      </c>
      <c r="AQ17" s="2" t="s">
        <v>245</v>
      </c>
      <c r="AR17" s="2" t="s">
        <v>246</v>
      </c>
      <c r="AS17" s="2">
        <v>3</v>
      </c>
      <c r="AT17" s="2" t="s">
        <v>247</v>
      </c>
      <c r="AU17" s="2" t="s">
        <v>248</v>
      </c>
      <c r="AV17" s="2">
        <v>9</v>
      </c>
      <c r="AW17" s="5">
        <v>99</v>
      </c>
      <c r="AX17" s="5">
        <v>0</v>
      </c>
      <c r="AY17" s="5">
        <v>0</v>
      </c>
      <c r="AZ17" s="5">
        <v>0.6</v>
      </c>
      <c r="BA17" s="5">
        <v>1.5</v>
      </c>
      <c r="BB17" s="5">
        <v>0</v>
      </c>
      <c r="BC17" s="5">
        <v>0.5</v>
      </c>
      <c r="BD17" s="5">
        <v>0</v>
      </c>
      <c r="BE17" s="5">
        <v>0.2</v>
      </c>
      <c r="BF17" s="5">
        <v>35.200000000000003</v>
      </c>
      <c r="BG17" s="5">
        <v>14.9</v>
      </c>
      <c r="BH17" s="5">
        <v>15.3</v>
      </c>
      <c r="BI17" s="5">
        <v>0</v>
      </c>
      <c r="BJ17" s="5">
        <v>0</v>
      </c>
      <c r="BK17" s="5">
        <v>23.8</v>
      </c>
      <c r="BL17" s="5">
        <v>5.8</v>
      </c>
      <c r="BM17" s="5">
        <v>0</v>
      </c>
      <c r="BN17" s="5">
        <v>2.2999999999999998</v>
      </c>
      <c r="BO17" s="5">
        <v>41698</v>
      </c>
      <c r="BP17" s="5">
        <v>14775</v>
      </c>
      <c r="BQ17" s="5">
        <v>31</v>
      </c>
      <c r="BR17" s="5">
        <v>11</v>
      </c>
      <c r="BS17" s="5">
        <v>0.1</v>
      </c>
      <c r="BT17" s="5">
        <v>0.04</v>
      </c>
      <c r="BU17" s="5">
        <v>68225</v>
      </c>
      <c r="BV17" s="5">
        <v>51</v>
      </c>
      <c r="BW17" s="5">
        <v>0.17</v>
      </c>
      <c r="BX17" s="5">
        <v>567695</v>
      </c>
      <c r="BY17" s="5">
        <v>67273</v>
      </c>
      <c r="BZ17" s="5">
        <v>427</v>
      </c>
      <c r="CA17" s="5">
        <v>51</v>
      </c>
      <c r="CB17" s="5">
        <v>1.36</v>
      </c>
      <c r="CC17" s="5">
        <v>0.17</v>
      </c>
      <c r="CD17" s="5">
        <v>8</v>
      </c>
      <c r="CE17" s="5">
        <v>8</v>
      </c>
      <c r="CF17" s="5">
        <v>39</v>
      </c>
      <c r="CG17" s="5">
        <v>44</v>
      </c>
      <c r="CH17" s="5">
        <v>26</v>
      </c>
      <c r="CI17" s="5">
        <v>16</v>
      </c>
      <c r="CJ17" s="5">
        <v>19</v>
      </c>
      <c r="CK17" s="5">
        <v>2</v>
      </c>
      <c r="CL17" s="5">
        <v>3</v>
      </c>
      <c r="CM17" s="2">
        <v>0</v>
      </c>
      <c r="CN17" s="2">
        <v>0</v>
      </c>
      <c r="CO17" s="2">
        <v>0</v>
      </c>
      <c r="CP17" s="2">
        <v>0</v>
      </c>
      <c r="CQ17" s="5">
        <v>9</v>
      </c>
      <c r="CR17" s="5">
        <v>26</v>
      </c>
      <c r="CS17" s="5">
        <v>0.69532000000000005</v>
      </c>
      <c r="CT17" s="5">
        <v>0.18786</v>
      </c>
      <c r="CU17" s="2" t="s">
        <v>142</v>
      </c>
    </row>
    <row r="18" spans="1:99" s="2" customFormat="1" x14ac:dyDescent="0.25">
      <c r="A18" s="2" t="s">
        <v>249</v>
      </c>
      <c r="B18" s="2" t="s">
        <v>250</v>
      </c>
      <c r="C18" s="2" t="s">
        <v>251</v>
      </c>
      <c r="D18" s="2">
        <v>1953</v>
      </c>
      <c r="E18" s="2">
        <f t="shared" si="0"/>
        <v>62</v>
      </c>
      <c r="F18" s="2">
        <v>218</v>
      </c>
      <c r="G18" s="2">
        <v>220</v>
      </c>
      <c r="H18" s="2">
        <v>70000</v>
      </c>
      <c r="I18" s="2">
        <v>318300</v>
      </c>
      <c r="J18" s="2">
        <v>166190</v>
      </c>
      <c r="K18" s="2">
        <v>318300</v>
      </c>
      <c r="L18" s="2">
        <f t="shared" si="1"/>
        <v>13865116170</v>
      </c>
      <c r="M18" s="2">
        <v>2880</v>
      </c>
      <c r="N18" s="2">
        <f t="shared" si="2"/>
        <v>125452800</v>
      </c>
      <c r="O18" s="2">
        <f t="shared" si="3"/>
        <v>4.5</v>
      </c>
      <c r="P18" s="2">
        <f t="shared" si="4"/>
        <v>11654956.800000001</v>
      </c>
      <c r="Q18" s="2">
        <f t="shared" si="5"/>
        <v>11.654956800000001</v>
      </c>
      <c r="R18" s="2">
        <v>212</v>
      </c>
      <c r="S18" s="2">
        <f t="shared" si="6"/>
        <v>549.07787999999994</v>
      </c>
      <c r="T18" s="2">
        <f t="shared" si="7"/>
        <v>135680</v>
      </c>
      <c r="U18" s="2">
        <f t="shared" si="8"/>
        <v>5910560000</v>
      </c>
      <c r="V18" s="2">
        <v>551041.94762999995</v>
      </c>
      <c r="W18" s="2">
        <f t="shared" si="9"/>
        <v>167.95758563762396</v>
      </c>
      <c r="X18" s="2">
        <f t="shared" si="10"/>
        <v>104.36403862943622</v>
      </c>
      <c r="Y18" s="2">
        <f t="shared" si="11"/>
        <v>13.878392960726419</v>
      </c>
      <c r="Z18" s="2">
        <f t="shared" si="12"/>
        <v>110.52057961241199</v>
      </c>
      <c r="AA18" s="2">
        <f t="shared" si="13"/>
        <v>0.81933710525745007</v>
      </c>
      <c r="AB18" s="2">
        <f t="shared" si="14"/>
        <v>1.5209254075102567</v>
      </c>
      <c r="AC18" s="2">
        <v>218</v>
      </c>
      <c r="AD18" s="2">
        <f t="shared" si="15"/>
        <v>0.50697513583675224</v>
      </c>
      <c r="AE18" s="2">
        <v>258.8</v>
      </c>
      <c r="AF18" s="2">
        <f t="shared" si="16"/>
        <v>47.111111111111114</v>
      </c>
      <c r="AG18" s="2">
        <f t="shared" si="17"/>
        <v>0.87447706344034382</v>
      </c>
      <c r="AH18" s="2">
        <f t="shared" si="18"/>
        <v>5.6855655135551672E-2</v>
      </c>
      <c r="AI18" s="2">
        <f t="shared" si="19"/>
        <v>7239219781</v>
      </c>
      <c r="AJ18" s="2">
        <f t="shared" si="20"/>
        <v>204992041.20000002</v>
      </c>
      <c r="AK18" s="2">
        <f t="shared" si="21"/>
        <v>204.99204120000002</v>
      </c>
      <c r="AL18" s="2" t="s">
        <v>252</v>
      </c>
      <c r="AM18" s="2" t="s">
        <v>253</v>
      </c>
      <c r="AN18" s="2" t="s">
        <v>254</v>
      </c>
      <c r="AO18" s="2" t="s">
        <v>255</v>
      </c>
      <c r="AP18" s="2" t="s">
        <v>256</v>
      </c>
      <c r="AQ18" s="2" t="s">
        <v>257</v>
      </c>
      <c r="AR18" s="2" t="s">
        <v>258</v>
      </c>
      <c r="AS18" s="2">
        <v>1</v>
      </c>
      <c r="AT18" s="2" t="s">
        <v>259</v>
      </c>
      <c r="AU18" s="2" t="s">
        <v>260</v>
      </c>
      <c r="AV18" s="2">
        <v>9</v>
      </c>
      <c r="AW18" s="5">
        <v>100</v>
      </c>
      <c r="AX18" s="5">
        <v>0</v>
      </c>
      <c r="AY18" s="5">
        <v>0</v>
      </c>
      <c r="AZ18" s="5">
        <v>0.9</v>
      </c>
      <c r="BA18" s="5">
        <v>0.1</v>
      </c>
      <c r="BB18" s="5">
        <v>0</v>
      </c>
      <c r="BC18" s="5">
        <v>0.2</v>
      </c>
      <c r="BD18" s="5">
        <v>0</v>
      </c>
      <c r="BE18" s="5">
        <v>0</v>
      </c>
      <c r="BF18" s="5">
        <v>47.7</v>
      </c>
      <c r="BG18" s="5">
        <v>10.9</v>
      </c>
      <c r="BH18" s="5">
        <v>16.899999999999999</v>
      </c>
      <c r="BI18" s="5">
        <v>0</v>
      </c>
      <c r="BJ18" s="5">
        <v>0</v>
      </c>
      <c r="BK18" s="5">
        <v>22.3</v>
      </c>
      <c r="BL18" s="5">
        <v>0.8</v>
      </c>
      <c r="BM18" s="5">
        <v>0</v>
      </c>
      <c r="BN18" s="5">
        <v>0.1</v>
      </c>
      <c r="BO18" s="5">
        <v>4442</v>
      </c>
      <c r="BP18" s="5">
        <v>1065</v>
      </c>
      <c r="BQ18" s="5">
        <v>84</v>
      </c>
      <c r="BR18" s="5">
        <v>20</v>
      </c>
      <c r="BS18" s="5">
        <v>0.2</v>
      </c>
      <c r="BT18" s="5">
        <v>0.05</v>
      </c>
      <c r="BU18" s="5">
        <v>6034</v>
      </c>
      <c r="BV18" s="5">
        <v>114</v>
      </c>
      <c r="BW18" s="5">
        <v>0.27</v>
      </c>
      <c r="BX18" s="5">
        <v>26706</v>
      </c>
      <c r="BY18" s="5">
        <v>2149</v>
      </c>
      <c r="BZ18" s="5">
        <v>504</v>
      </c>
      <c r="CA18" s="5">
        <v>41</v>
      </c>
      <c r="CB18" s="5">
        <v>1.63</v>
      </c>
      <c r="CC18" s="5">
        <v>0.14000000000000001</v>
      </c>
      <c r="CD18" s="5">
        <v>6</v>
      </c>
      <c r="CE18" s="5">
        <v>8</v>
      </c>
      <c r="CF18" s="5">
        <v>46</v>
      </c>
      <c r="CG18" s="5">
        <v>28</v>
      </c>
      <c r="CH18" s="5">
        <v>16</v>
      </c>
      <c r="CI18" s="5">
        <v>15</v>
      </c>
      <c r="CJ18" s="5">
        <v>21</v>
      </c>
      <c r="CK18" s="5">
        <v>0</v>
      </c>
      <c r="CL18" s="5">
        <v>0</v>
      </c>
      <c r="CM18" s="2">
        <v>0</v>
      </c>
      <c r="CN18" s="2">
        <v>0</v>
      </c>
      <c r="CO18" s="2">
        <v>0</v>
      </c>
      <c r="CP18" s="2">
        <v>0</v>
      </c>
      <c r="CQ18" s="5">
        <v>17</v>
      </c>
      <c r="CR18" s="5">
        <v>43</v>
      </c>
      <c r="CS18" s="5">
        <v>0.42496</v>
      </c>
      <c r="CT18" s="5">
        <v>4.1980000000000003E-2</v>
      </c>
      <c r="CU18" s="2" t="s">
        <v>142</v>
      </c>
    </row>
    <row r="19" spans="1:99" s="2" customFormat="1" x14ac:dyDescent="0.25">
      <c r="A19" s="2" t="s">
        <v>261</v>
      </c>
      <c r="C19" s="2" t="s">
        <v>262</v>
      </c>
      <c r="D19" s="2">
        <v>0</v>
      </c>
      <c r="F19" s="2">
        <v>0</v>
      </c>
      <c r="G19" s="2">
        <v>67</v>
      </c>
      <c r="H19" s="2">
        <v>0</v>
      </c>
      <c r="I19" s="2">
        <v>32143</v>
      </c>
      <c r="J19" s="2">
        <v>0</v>
      </c>
      <c r="K19" s="2">
        <v>32143</v>
      </c>
      <c r="L19" s="2">
        <f t="shared" si="1"/>
        <v>1400145865.7</v>
      </c>
      <c r="M19" s="2">
        <v>925.94239000000005</v>
      </c>
      <c r="N19" s="2">
        <f t="shared" si="2"/>
        <v>40334050.508400001</v>
      </c>
      <c r="O19" s="2">
        <f t="shared" si="3"/>
        <v>1.4467849843750002</v>
      </c>
      <c r="P19" s="2">
        <f t="shared" si="4"/>
        <v>3747159.2203954002</v>
      </c>
      <c r="Q19" s="2">
        <f t="shared" si="5"/>
        <v>3.7471592203954005</v>
      </c>
      <c r="R19" s="2">
        <v>0</v>
      </c>
      <c r="S19" s="2">
        <f t="shared" si="6"/>
        <v>0</v>
      </c>
      <c r="T19" s="2">
        <f t="shared" si="7"/>
        <v>0</v>
      </c>
      <c r="U19" s="2">
        <f t="shared" si="8"/>
        <v>0</v>
      </c>
      <c r="V19" s="2">
        <v>181786.78898000001</v>
      </c>
      <c r="W19" s="2">
        <f t="shared" si="9"/>
        <v>55.408613281104003</v>
      </c>
      <c r="X19" s="2">
        <f t="shared" si="10"/>
        <v>34.429327112078127</v>
      </c>
      <c r="Y19" s="2">
        <f t="shared" si="11"/>
        <v>8.0746015120656818</v>
      </c>
      <c r="Z19" s="2">
        <f t="shared" si="12"/>
        <v>34.713743054603569</v>
      </c>
      <c r="AA19" s="2" t="e">
        <f t="shared" si="13"/>
        <v>#DIV/0!</v>
      </c>
      <c r="AB19" s="2" t="e">
        <f t="shared" si="14"/>
        <v>#DIV/0!</v>
      </c>
      <c r="AC19" s="2">
        <v>0</v>
      </c>
      <c r="AD19" s="2" t="e">
        <f t="shared" si="15"/>
        <v>#DIV/0!</v>
      </c>
      <c r="AE19" s="2">
        <v>0</v>
      </c>
      <c r="AF19" s="2">
        <f t="shared" si="16"/>
        <v>0</v>
      </c>
      <c r="AG19" s="2">
        <f t="shared" si="17"/>
        <v>0.48440762882524863</v>
      </c>
      <c r="AH19" s="2" t="e">
        <f t="shared" si="18"/>
        <v>#DIV/0!</v>
      </c>
      <c r="AI19" s="2">
        <f t="shared" si="19"/>
        <v>0</v>
      </c>
      <c r="AJ19" s="2">
        <f t="shared" si="20"/>
        <v>0</v>
      </c>
      <c r="AK19" s="2">
        <f t="shared" si="21"/>
        <v>0</v>
      </c>
      <c r="AL19" s="2" t="s">
        <v>263</v>
      </c>
      <c r="AM19" s="2" t="s">
        <v>264</v>
      </c>
      <c r="AN19" s="2" t="s">
        <v>265</v>
      </c>
      <c r="AO19" s="2" t="s">
        <v>266</v>
      </c>
      <c r="AP19" s="2" t="s">
        <v>158</v>
      </c>
      <c r="AQ19" s="2" t="s">
        <v>148</v>
      </c>
      <c r="AR19" s="2" t="s">
        <v>158</v>
      </c>
      <c r="AS19" s="2">
        <v>0</v>
      </c>
      <c r="AT19" s="2" t="s">
        <v>148</v>
      </c>
      <c r="AU19" s="2" t="s">
        <v>148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5">
        <v>0</v>
      </c>
      <c r="CT19" s="5">
        <v>0</v>
      </c>
      <c r="CU19" s="2" t="s">
        <v>170</v>
      </c>
    </row>
    <row r="20" spans="1:99" s="2" customFormat="1" x14ac:dyDescent="0.25">
      <c r="A20" s="2" t="s">
        <v>267</v>
      </c>
      <c r="C20" s="2" t="s">
        <v>268</v>
      </c>
      <c r="D20" s="2">
        <v>1972</v>
      </c>
      <c r="E20" s="2">
        <f t="shared" ref="E20:E33" si="22">2015-D20</f>
        <v>43</v>
      </c>
      <c r="F20" s="2">
        <v>47</v>
      </c>
      <c r="G20" s="2">
        <v>55</v>
      </c>
      <c r="H20" s="2">
        <v>0</v>
      </c>
      <c r="I20" s="2">
        <v>6764</v>
      </c>
      <c r="J20" s="2">
        <v>4082</v>
      </c>
      <c r="K20" s="2">
        <v>6764</v>
      </c>
      <c r="L20" s="2">
        <f t="shared" si="1"/>
        <v>294639163.60000002</v>
      </c>
      <c r="M20" s="2">
        <v>275</v>
      </c>
      <c r="N20" s="2">
        <f t="shared" si="2"/>
        <v>11979000</v>
      </c>
      <c r="O20" s="2">
        <f t="shared" si="3"/>
        <v>0.4296875</v>
      </c>
      <c r="P20" s="2">
        <f t="shared" si="4"/>
        <v>1112886.5</v>
      </c>
      <c r="Q20" s="2">
        <f t="shared" si="5"/>
        <v>1.1128865000000001</v>
      </c>
      <c r="R20" s="2">
        <v>5.5</v>
      </c>
      <c r="S20" s="2">
        <f t="shared" si="6"/>
        <v>14.244945</v>
      </c>
      <c r="T20" s="2">
        <f t="shared" si="7"/>
        <v>3520</v>
      </c>
      <c r="U20" s="2">
        <f t="shared" si="8"/>
        <v>153340000</v>
      </c>
      <c r="V20" s="2">
        <v>38163.952524</v>
      </c>
      <c r="W20" s="2">
        <f t="shared" si="9"/>
        <v>11.632372729315199</v>
      </c>
      <c r="X20" s="2">
        <f t="shared" si="10"/>
        <v>7.2280236243304561</v>
      </c>
      <c r="Y20" s="2">
        <f t="shared" si="11"/>
        <v>3.1105541320075893</v>
      </c>
      <c r="Z20" s="2">
        <f t="shared" si="12"/>
        <v>24.59630717088238</v>
      </c>
      <c r="AA20" s="2">
        <f t="shared" si="13"/>
        <v>2.3102724389093527</v>
      </c>
      <c r="AB20" s="2">
        <f t="shared" si="14"/>
        <v>1.5699770534605773</v>
      </c>
      <c r="AC20" s="2">
        <v>47</v>
      </c>
      <c r="AD20" s="2">
        <f t="shared" si="15"/>
        <v>0.52332568448685912</v>
      </c>
      <c r="AE20" s="2">
        <v>0</v>
      </c>
      <c r="AF20" s="2">
        <f t="shared" si="16"/>
        <v>12.8</v>
      </c>
      <c r="AG20" s="2">
        <f t="shared" si="17"/>
        <v>0.62980350622766379</v>
      </c>
      <c r="AH20" s="2">
        <f t="shared" si="18"/>
        <v>0.22102722019084176</v>
      </c>
      <c r="AI20" s="2">
        <f t="shared" si="19"/>
        <v>177811511.80000001</v>
      </c>
      <c r="AJ20" s="2">
        <f t="shared" si="20"/>
        <v>5035065.3600000003</v>
      </c>
      <c r="AK20" s="2">
        <f t="shared" si="21"/>
        <v>5.0350653599999999</v>
      </c>
      <c r="AL20" s="2" t="s">
        <v>269</v>
      </c>
      <c r="AM20" s="2" t="s">
        <v>270</v>
      </c>
      <c r="AN20" s="2" t="s">
        <v>271</v>
      </c>
      <c r="AO20" s="2" t="s">
        <v>272</v>
      </c>
      <c r="AP20" s="2" t="s">
        <v>158</v>
      </c>
      <c r="AQ20" s="2" t="s">
        <v>148</v>
      </c>
      <c r="AR20" s="2" t="s">
        <v>158</v>
      </c>
      <c r="AS20" s="2">
        <v>0</v>
      </c>
      <c r="AT20" s="2" t="s">
        <v>148</v>
      </c>
      <c r="AU20" s="2" t="s">
        <v>148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5">
        <v>0</v>
      </c>
      <c r="CT20" s="5">
        <v>0</v>
      </c>
      <c r="CU20" s="2" t="s">
        <v>142</v>
      </c>
    </row>
    <row r="21" spans="1:99" s="2" customFormat="1" x14ac:dyDescent="0.25">
      <c r="A21" s="2" t="s">
        <v>273</v>
      </c>
      <c r="C21" s="2" t="s">
        <v>274</v>
      </c>
      <c r="D21" s="2">
        <v>1960</v>
      </c>
      <c r="E21" s="2">
        <f t="shared" si="22"/>
        <v>55</v>
      </c>
      <c r="F21" s="2">
        <v>18</v>
      </c>
      <c r="G21" s="2">
        <v>25</v>
      </c>
      <c r="H21" s="2">
        <v>0</v>
      </c>
      <c r="I21" s="2">
        <v>4713</v>
      </c>
      <c r="J21" s="2">
        <v>4062</v>
      </c>
      <c r="K21" s="2">
        <v>4713</v>
      </c>
      <c r="L21" s="2">
        <f t="shared" si="1"/>
        <v>205297808.70000002</v>
      </c>
      <c r="M21" s="2">
        <v>280</v>
      </c>
      <c r="N21" s="2">
        <f t="shared" si="2"/>
        <v>12196800</v>
      </c>
      <c r="O21" s="2">
        <f t="shared" si="3"/>
        <v>0.4375</v>
      </c>
      <c r="P21" s="2">
        <f t="shared" si="4"/>
        <v>1133120.8</v>
      </c>
      <c r="Q21" s="2">
        <f t="shared" si="5"/>
        <v>1.1331208000000002</v>
      </c>
      <c r="R21" s="2">
        <v>15.7</v>
      </c>
      <c r="S21" s="2">
        <f t="shared" si="6"/>
        <v>40.662842999999995</v>
      </c>
      <c r="T21" s="2">
        <f t="shared" si="7"/>
        <v>10048</v>
      </c>
      <c r="U21" s="2">
        <f t="shared" si="8"/>
        <v>437716000</v>
      </c>
      <c r="V21" s="2">
        <v>33856.573128999997</v>
      </c>
      <c r="W21" s="2">
        <f t="shared" si="9"/>
        <v>10.319483489719198</v>
      </c>
      <c r="X21" s="2">
        <f t="shared" si="10"/>
        <v>6.4122318111938261</v>
      </c>
      <c r="Y21" s="2">
        <f t="shared" si="11"/>
        <v>2.7347318322415406</v>
      </c>
      <c r="Z21" s="2">
        <f t="shared" si="12"/>
        <v>16.8321042158599</v>
      </c>
      <c r="AA21" s="2">
        <f t="shared" si="13"/>
        <v>2.0596144464482782</v>
      </c>
      <c r="AB21" s="2">
        <f t="shared" si="14"/>
        <v>2.8053507026433167</v>
      </c>
      <c r="AC21" s="2">
        <v>18</v>
      </c>
      <c r="AD21" s="2">
        <f t="shared" si="15"/>
        <v>0.93511690088110555</v>
      </c>
      <c r="AE21" s="2">
        <v>0</v>
      </c>
      <c r="AF21" s="2">
        <f t="shared" si="16"/>
        <v>35.885714285714286</v>
      </c>
      <c r="AG21" s="2">
        <f t="shared" si="17"/>
        <v>0.42713081922281082</v>
      </c>
      <c r="AH21" s="2">
        <f t="shared" si="18"/>
        <v>0.22615395155930759</v>
      </c>
      <c r="AI21" s="2">
        <f t="shared" si="19"/>
        <v>176940313.80000001</v>
      </c>
      <c r="AJ21" s="2">
        <f t="shared" si="20"/>
        <v>5010395.76</v>
      </c>
      <c r="AK21" s="2">
        <f t="shared" si="21"/>
        <v>5.0103957599999998</v>
      </c>
      <c r="AL21" s="2" t="s">
        <v>275</v>
      </c>
      <c r="AM21" s="2" t="s">
        <v>276</v>
      </c>
      <c r="AN21" s="2" t="s">
        <v>277</v>
      </c>
      <c r="AO21" s="2" t="s">
        <v>278</v>
      </c>
      <c r="AP21" s="2" t="s">
        <v>158</v>
      </c>
      <c r="AQ21" s="2" t="s">
        <v>148</v>
      </c>
      <c r="AR21" s="2" t="s">
        <v>158</v>
      </c>
      <c r="AS21" s="2">
        <v>0</v>
      </c>
      <c r="AT21" s="2" t="s">
        <v>148</v>
      </c>
      <c r="AU21" s="2" t="s">
        <v>148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5">
        <v>0</v>
      </c>
      <c r="CT21" s="5">
        <v>0</v>
      </c>
      <c r="CU21" s="2" t="s">
        <v>142</v>
      </c>
    </row>
    <row r="22" spans="1:99" s="2" customFormat="1" x14ac:dyDescent="0.25">
      <c r="A22" s="2" t="s">
        <v>279</v>
      </c>
      <c r="B22" s="2" t="s">
        <v>280</v>
      </c>
      <c r="C22" s="2" t="s">
        <v>281</v>
      </c>
      <c r="D22" s="2">
        <v>1953</v>
      </c>
      <c r="E22" s="2">
        <f t="shared" si="22"/>
        <v>62</v>
      </c>
      <c r="F22" s="2">
        <v>138</v>
      </c>
      <c r="G22" s="2">
        <v>144</v>
      </c>
      <c r="H22" s="2">
        <v>800000</v>
      </c>
      <c r="I22" s="2">
        <v>3363500</v>
      </c>
      <c r="J22" s="2">
        <v>1488600</v>
      </c>
      <c r="K22" s="2">
        <v>3363500</v>
      </c>
      <c r="L22" s="2">
        <f t="shared" si="1"/>
        <v>146513723650</v>
      </c>
      <c r="M22" s="2">
        <v>48900</v>
      </c>
      <c r="N22" s="2">
        <f t="shared" si="2"/>
        <v>2130084000</v>
      </c>
      <c r="O22" s="2">
        <f t="shared" si="3"/>
        <v>76.40625</v>
      </c>
      <c r="P22" s="2">
        <f t="shared" si="4"/>
        <v>197891454</v>
      </c>
      <c r="Q22" s="2">
        <f t="shared" si="5"/>
        <v>197.89145400000001</v>
      </c>
      <c r="R22" s="2">
        <v>7800</v>
      </c>
      <c r="S22" s="2">
        <f t="shared" si="6"/>
        <v>20201.921999999999</v>
      </c>
      <c r="T22" s="2">
        <f t="shared" si="7"/>
        <v>4992000</v>
      </c>
      <c r="U22" s="2">
        <f t="shared" si="8"/>
        <v>217464000000</v>
      </c>
      <c r="V22" s="2">
        <v>1549972.5489000001</v>
      </c>
      <c r="W22" s="2">
        <f t="shared" si="9"/>
        <v>472.43163290472</v>
      </c>
      <c r="X22" s="2">
        <f t="shared" si="10"/>
        <v>293.55550092636662</v>
      </c>
      <c r="Y22" s="2">
        <f t="shared" si="11"/>
        <v>9.4737155464178944</v>
      </c>
      <c r="Z22" s="2">
        <f t="shared" si="12"/>
        <v>68.783073179273686</v>
      </c>
      <c r="AA22" s="2">
        <f t="shared" si="13"/>
        <v>0.25729351641440801</v>
      </c>
      <c r="AB22" s="2">
        <f t="shared" si="14"/>
        <v>1.4952841995494279</v>
      </c>
      <c r="AC22" s="2">
        <v>138</v>
      </c>
      <c r="AD22" s="2">
        <f t="shared" si="15"/>
        <v>0.49842806651647598</v>
      </c>
      <c r="AE22" s="2">
        <v>7485.1</v>
      </c>
      <c r="AF22" s="2">
        <f t="shared" si="16"/>
        <v>102.08588957055214</v>
      </c>
      <c r="AG22" s="2">
        <f t="shared" si="17"/>
        <v>0.13207744506686644</v>
      </c>
      <c r="AH22" s="2">
        <f t="shared" si="18"/>
        <v>0.10777472235498856</v>
      </c>
      <c r="AI22" s="2">
        <f t="shared" si="19"/>
        <v>64843267140</v>
      </c>
      <c r="AJ22" s="2">
        <f t="shared" si="20"/>
        <v>1836158328</v>
      </c>
      <c r="AK22" s="2">
        <f t="shared" si="21"/>
        <v>1836.158328</v>
      </c>
      <c r="AL22" s="2" t="s">
        <v>282</v>
      </c>
      <c r="AM22" s="2" t="s">
        <v>283</v>
      </c>
      <c r="AN22" s="2" t="s">
        <v>148</v>
      </c>
      <c r="AO22" s="2" t="s">
        <v>284</v>
      </c>
      <c r="AP22" s="2" t="s">
        <v>285</v>
      </c>
      <c r="AQ22" s="2" t="s">
        <v>286</v>
      </c>
      <c r="AR22" s="2" t="s">
        <v>287</v>
      </c>
      <c r="AS22" s="2">
        <v>4</v>
      </c>
      <c r="AT22" s="2" t="s">
        <v>288</v>
      </c>
      <c r="AU22" s="2" t="s">
        <v>289</v>
      </c>
      <c r="AV22" s="2">
        <v>9</v>
      </c>
      <c r="AW22" s="5">
        <v>72</v>
      </c>
      <c r="AX22" s="5">
        <v>27</v>
      </c>
      <c r="AY22" s="5">
        <v>1</v>
      </c>
      <c r="AZ22" s="5">
        <v>1.2</v>
      </c>
      <c r="BA22" s="5">
        <v>1.4</v>
      </c>
      <c r="BB22" s="5">
        <v>0.1</v>
      </c>
      <c r="BC22" s="5">
        <v>2</v>
      </c>
      <c r="BD22" s="5">
        <v>0.2</v>
      </c>
      <c r="BE22" s="5">
        <v>0.9</v>
      </c>
      <c r="BF22" s="5">
        <v>43.7</v>
      </c>
      <c r="BG22" s="5">
        <v>15.3</v>
      </c>
      <c r="BH22" s="5">
        <v>13.1</v>
      </c>
      <c r="BI22" s="5">
        <v>0</v>
      </c>
      <c r="BJ22" s="5">
        <v>0</v>
      </c>
      <c r="BK22" s="5">
        <v>15.6</v>
      </c>
      <c r="BL22" s="5">
        <v>5.3</v>
      </c>
      <c r="BM22" s="5">
        <v>0</v>
      </c>
      <c r="BN22" s="5">
        <v>1.2</v>
      </c>
      <c r="BO22" s="5">
        <v>359232</v>
      </c>
      <c r="BP22" s="5">
        <v>119799</v>
      </c>
      <c r="BQ22" s="5">
        <v>36</v>
      </c>
      <c r="BR22" s="5">
        <v>12</v>
      </c>
      <c r="BS22" s="5">
        <v>0.1</v>
      </c>
      <c r="BT22" s="5">
        <v>0.03</v>
      </c>
      <c r="BU22" s="5">
        <v>566709</v>
      </c>
      <c r="BV22" s="5">
        <v>56</v>
      </c>
      <c r="BW22" s="5">
        <v>0.16</v>
      </c>
      <c r="BX22" s="5">
        <v>3917218</v>
      </c>
      <c r="BY22" s="5">
        <v>490418</v>
      </c>
      <c r="BZ22" s="5">
        <v>390</v>
      </c>
      <c r="CA22" s="5">
        <v>49</v>
      </c>
      <c r="CB22" s="5">
        <v>1.08</v>
      </c>
      <c r="CC22" s="5">
        <v>0.14000000000000001</v>
      </c>
      <c r="CD22" s="5">
        <v>20</v>
      </c>
      <c r="CE22" s="5">
        <v>22</v>
      </c>
      <c r="CF22" s="5">
        <v>28</v>
      </c>
      <c r="CG22" s="5">
        <v>31</v>
      </c>
      <c r="CH22" s="5">
        <v>26</v>
      </c>
      <c r="CI22" s="5">
        <v>18</v>
      </c>
      <c r="CJ22" s="5">
        <v>24</v>
      </c>
      <c r="CK22" s="5">
        <v>1</v>
      </c>
      <c r="CL22" s="5">
        <v>2</v>
      </c>
      <c r="CM22" s="2">
        <v>0</v>
      </c>
      <c r="CN22" s="2">
        <v>0</v>
      </c>
      <c r="CO22" s="2">
        <v>0</v>
      </c>
      <c r="CP22" s="2">
        <v>0</v>
      </c>
      <c r="CQ22" s="5">
        <v>7</v>
      </c>
      <c r="CR22" s="5">
        <v>21</v>
      </c>
      <c r="CS22" s="5">
        <v>0.72174000000000005</v>
      </c>
      <c r="CT22" s="5">
        <v>0.19292000000000001</v>
      </c>
      <c r="CU22" s="2" t="s">
        <v>142</v>
      </c>
    </row>
    <row r="23" spans="1:99" s="2" customFormat="1" x14ac:dyDescent="0.25">
      <c r="A23" s="2" t="s">
        <v>290</v>
      </c>
      <c r="C23" s="2" t="s">
        <v>291</v>
      </c>
      <c r="D23" s="2">
        <v>1963</v>
      </c>
      <c r="E23" s="2">
        <f t="shared" si="22"/>
        <v>52</v>
      </c>
      <c r="F23" s="2">
        <v>26</v>
      </c>
      <c r="G23" s="2">
        <v>35</v>
      </c>
      <c r="H23" s="2">
        <v>0</v>
      </c>
      <c r="I23" s="2">
        <v>29093</v>
      </c>
      <c r="J23" s="2">
        <v>11355</v>
      </c>
      <c r="K23" s="2">
        <v>29093</v>
      </c>
      <c r="L23" s="2">
        <f t="shared" si="1"/>
        <v>1267288170.7</v>
      </c>
      <c r="M23" s="2">
        <v>1264</v>
      </c>
      <c r="N23" s="2">
        <f t="shared" si="2"/>
        <v>55059840</v>
      </c>
      <c r="O23" s="2">
        <f t="shared" si="3"/>
        <v>1.9750000000000001</v>
      </c>
      <c r="P23" s="2">
        <f t="shared" si="4"/>
        <v>5115231.04</v>
      </c>
      <c r="Q23" s="2">
        <f t="shared" si="5"/>
        <v>5.1152310400000003</v>
      </c>
      <c r="R23" s="2">
        <v>44.08</v>
      </c>
      <c r="S23" s="2">
        <f t="shared" si="6"/>
        <v>114.16675919999999</v>
      </c>
      <c r="T23" s="2">
        <f t="shared" si="7"/>
        <v>28211.199999999997</v>
      </c>
      <c r="U23" s="2">
        <f t="shared" si="8"/>
        <v>1228950400</v>
      </c>
      <c r="V23" s="2">
        <v>211637.97279999999</v>
      </c>
      <c r="W23" s="2">
        <f t="shared" si="9"/>
        <v>64.507254109439998</v>
      </c>
      <c r="X23" s="2">
        <f t="shared" si="10"/>
        <v>40.082962220483203</v>
      </c>
      <c r="Y23" s="2">
        <f t="shared" si="11"/>
        <v>8.0458293971389541</v>
      </c>
      <c r="Z23" s="2">
        <f t="shared" si="12"/>
        <v>23.016561085175692</v>
      </c>
      <c r="AA23" s="2">
        <f t="shared" si="13"/>
        <v>4.6056327529474981</v>
      </c>
      <c r="AB23" s="2">
        <f t="shared" si="14"/>
        <v>2.6557570482895025</v>
      </c>
      <c r="AC23" s="2">
        <v>26</v>
      </c>
      <c r="AD23" s="2">
        <f t="shared" si="15"/>
        <v>0.88525234942983433</v>
      </c>
      <c r="AE23" s="2">
        <v>78.39</v>
      </c>
      <c r="AF23" s="2">
        <f t="shared" si="16"/>
        <v>22.31898734177215</v>
      </c>
      <c r="AG23" s="2">
        <f t="shared" si="17"/>
        <v>0.27489599459987607</v>
      </c>
      <c r="AH23" s="2">
        <f t="shared" si="18"/>
        <v>0.3652128112095549</v>
      </c>
      <c r="AI23" s="2">
        <f t="shared" si="19"/>
        <v>494622664.5</v>
      </c>
      <c r="AJ23" s="2">
        <f t="shared" si="20"/>
        <v>14006165.4</v>
      </c>
      <c r="AK23" s="2">
        <f t="shared" si="21"/>
        <v>14.0061654</v>
      </c>
      <c r="AL23" s="2" t="s">
        <v>292</v>
      </c>
      <c r="AM23" s="2" t="s">
        <v>158</v>
      </c>
      <c r="AN23" s="2" t="s">
        <v>293</v>
      </c>
      <c r="AO23" s="2" t="s">
        <v>294</v>
      </c>
      <c r="AP23" s="2" t="s">
        <v>295</v>
      </c>
      <c r="AQ23" s="2" t="s">
        <v>296</v>
      </c>
      <c r="AR23" s="2" t="s">
        <v>297</v>
      </c>
      <c r="AS23" s="2">
        <v>1</v>
      </c>
      <c r="AT23" s="2" t="s">
        <v>298</v>
      </c>
      <c r="AU23" s="2" t="s">
        <v>299</v>
      </c>
      <c r="AV23" s="2">
        <v>9</v>
      </c>
      <c r="AW23" s="5">
        <v>29</v>
      </c>
      <c r="AX23" s="5">
        <v>66</v>
      </c>
      <c r="AY23" s="5">
        <v>4</v>
      </c>
      <c r="AZ23" s="5">
        <v>3.7</v>
      </c>
      <c r="BA23" s="5">
        <v>7</v>
      </c>
      <c r="BB23" s="5">
        <v>0</v>
      </c>
      <c r="BC23" s="5">
        <v>0.7</v>
      </c>
      <c r="BD23" s="5">
        <v>0</v>
      </c>
      <c r="BE23" s="5">
        <v>1.7</v>
      </c>
      <c r="BF23" s="5">
        <v>24.8</v>
      </c>
      <c r="BG23" s="5">
        <v>11.4</v>
      </c>
      <c r="BH23" s="5">
        <v>37.6</v>
      </c>
      <c r="BI23" s="5">
        <v>0</v>
      </c>
      <c r="BJ23" s="5">
        <v>0</v>
      </c>
      <c r="BK23" s="5">
        <v>8.1</v>
      </c>
      <c r="BL23" s="5">
        <v>3.5</v>
      </c>
      <c r="BM23" s="5">
        <v>0</v>
      </c>
      <c r="BN23" s="5">
        <v>1.5</v>
      </c>
      <c r="BO23" s="5">
        <v>16519</v>
      </c>
      <c r="BP23" s="5">
        <v>5396</v>
      </c>
      <c r="BQ23" s="5">
        <v>65</v>
      </c>
      <c r="BR23" s="5">
        <v>21</v>
      </c>
      <c r="BS23" s="5">
        <v>0.18</v>
      </c>
      <c r="BT23" s="5">
        <v>0.06</v>
      </c>
      <c r="BU23" s="5">
        <v>27082</v>
      </c>
      <c r="BV23" s="5">
        <v>106</v>
      </c>
      <c r="BW23" s="5">
        <v>0.3</v>
      </c>
      <c r="BX23" s="5">
        <v>77002</v>
      </c>
      <c r="BY23" s="5">
        <v>1793</v>
      </c>
      <c r="BZ23" s="5">
        <v>302</v>
      </c>
      <c r="CA23" s="5">
        <v>7</v>
      </c>
      <c r="CB23" s="5">
        <v>1.0900000000000001</v>
      </c>
      <c r="CC23" s="5">
        <v>0.03</v>
      </c>
      <c r="CD23" s="5">
        <v>14</v>
      </c>
      <c r="CE23" s="5">
        <v>26</v>
      </c>
      <c r="CF23" s="5">
        <v>37</v>
      </c>
      <c r="CG23" s="5">
        <v>29</v>
      </c>
      <c r="CH23" s="5">
        <v>30</v>
      </c>
      <c r="CI23" s="5">
        <v>16</v>
      </c>
      <c r="CJ23" s="5">
        <v>37</v>
      </c>
      <c r="CK23" s="5">
        <v>1</v>
      </c>
      <c r="CL23" s="5">
        <v>4</v>
      </c>
      <c r="CM23" s="2">
        <v>0</v>
      </c>
      <c r="CN23" s="2">
        <v>0</v>
      </c>
      <c r="CO23" s="2">
        <v>0</v>
      </c>
      <c r="CP23" s="2">
        <v>0</v>
      </c>
      <c r="CQ23" s="5">
        <v>1</v>
      </c>
      <c r="CR23" s="5">
        <v>5</v>
      </c>
      <c r="CS23" s="5">
        <v>0.73</v>
      </c>
      <c r="CT23" s="5">
        <v>0.28552</v>
      </c>
      <c r="CU23" s="2" t="s">
        <v>142</v>
      </c>
    </row>
    <row r="24" spans="1:99" s="2" customFormat="1" x14ac:dyDescent="0.25">
      <c r="A24" s="2" t="s">
        <v>300</v>
      </c>
      <c r="B24" s="2" t="s">
        <v>301</v>
      </c>
      <c r="C24" s="2" t="s">
        <v>302</v>
      </c>
      <c r="D24" s="2">
        <v>1942</v>
      </c>
      <c r="E24" s="2">
        <f t="shared" si="22"/>
        <v>73</v>
      </c>
      <c r="F24" s="2">
        <v>16</v>
      </c>
      <c r="G24" s="2">
        <v>36</v>
      </c>
      <c r="H24" s="2">
        <v>0</v>
      </c>
      <c r="I24" s="2">
        <v>2757</v>
      </c>
      <c r="J24" s="2">
        <v>2350</v>
      </c>
      <c r="K24" s="2">
        <v>2757</v>
      </c>
      <c r="L24" s="2">
        <f t="shared" si="1"/>
        <v>120094644.3</v>
      </c>
      <c r="M24" s="2">
        <v>384</v>
      </c>
      <c r="N24" s="2">
        <f t="shared" si="2"/>
        <v>16727040</v>
      </c>
      <c r="O24" s="2">
        <f t="shared" si="3"/>
        <v>0.60000000000000009</v>
      </c>
      <c r="P24" s="2">
        <f t="shared" si="4"/>
        <v>1553994.24</v>
      </c>
      <c r="Q24" s="2">
        <f t="shared" si="5"/>
        <v>1.5539942400000002</v>
      </c>
      <c r="R24" s="2">
        <v>202</v>
      </c>
      <c r="S24" s="2">
        <f t="shared" si="6"/>
        <v>523.17797999999993</v>
      </c>
      <c r="T24" s="2">
        <f t="shared" si="7"/>
        <v>129280</v>
      </c>
      <c r="U24" s="2">
        <f t="shared" si="8"/>
        <v>5631760000</v>
      </c>
      <c r="V24" s="2">
        <v>77538.901968000006</v>
      </c>
      <c r="W24" s="2">
        <f t="shared" si="9"/>
        <v>23.633857319846399</v>
      </c>
      <c r="X24" s="2">
        <f t="shared" si="10"/>
        <v>14.685402799327393</v>
      </c>
      <c r="Y24" s="2">
        <f t="shared" si="11"/>
        <v>5.3481650071747673</v>
      </c>
      <c r="Z24" s="2">
        <f t="shared" si="12"/>
        <v>7.1796710177054637</v>
      </c>
      <c r="AA24" s="2">
        <f t="shared" si="13"/>
        <v>8.1533227629444873</v>
      </c>
      <c r="AB24" s="2">
        <f t="shared" si="14"/>
        <v>1.3461883158197745</v>
      </c>
      <c r="AC24" s="2">
        <v>16</v>
      </c>
      <c r="AD24" s="2">
        <f t="shared" si="15"/>
        <v>0.44872943860659148</v>
      </c>
      <c r="AE24" s="2">
        <v>271.58</v>
      </c>
      <c r="AF24" s="2">
        <f t="shared" si="16"/>
        <v>336.66666666666669</v>
      </c>
      <c r="AG24" s="2">
        <f t="shared" si="17"/>
        <v>0.15557522776629829</v>
      </c>
      <c r="AH24" s="2">
        <f t="shared" si="18"/>
        <v>0.53610447245261461</v>
      </c>
      <c r="AI24" s="2">
        <f t="shared" si="19"/>
        <v>102365765</v>
      </c>
      <c r="AJ24" s="2">
        <f t="shared" si="20"/>
        <v>2898678</v>
      </c>
      <c r="AK24" s="2">
        <f t="shared" si="21"/>
        <v>2.8986779999999999</v>
      </c>
      <c r="AL24" s="2" t="s">
        <v>303</v>
      </c>
      <c r="AM24" s="2" t="s">
        <v>158</v>
      </c>
      <c r="AN24" s="2" t="s">
        <v>304</v>
      </c>
      <c r="AO24" s="2" t="s">
        <v>305</v>
      </c>
      <c r="AP24" s="2" t="s">
        <v>306</v>
      </c>
      <c r="AQ24" s="2" t="s">
        <v>307</v>
      </c>
      <c r="AR24" s="2" t="s">
        <v>308</v>
      </c>
      <c r="AS24" s="2">
        <v>2</v>
      </c>
      <c r="AT24" s="2" t="s">
        <v>309</v>
      </c>
      <c r="AU24" s="2" t="s">
        <v>310</v>
      </c>
      <c r="AV24" s="2">
        <v>9</v>
      </c>
      <c r="AW24" s="5">
        <v>94</v>
      </c>
      <c r="AX24" s="5">
        <v>5</v>
      </c>
      <c r="AY24" s="5">
        <v>0</v>
      </c>
      <c r="AZ24" s="5">
        <v>0.7</v>
      </c>
      <c r="BA24" s="5">
        <v>4.3</v>
      </c>
      <c r="BB24" s="5">
        <v>0</v>
      </c>
      <c r="BC24" s="5">
        <v>1.5</v>
      </c>
      <c r="BD24" s="5">
        <v>0</v>
      </c>
      <c r="BE24" s="5">
        <v>0.5</v>
      </c>
      <c r="BF24" s="5">
        <v>42.1</v>
      </c>
      <c r="BG24" s="5">
        <v>10.6</v>
      </c>
      <c r="BH24" s="5">
        <v>18.100000000000001</v>
      </c>
      <c r="BI24" s="5">
        <v>0</v>
      </c>
      <c r="BJ24" s="5">
        <v>0</v>
      </c>
      <c r="BK24" s="5">
        <v>17.3</v>
      </c>
      <c r="BL24" s="5">
        <v>2.2999999999999998</v>
      </c>
      <c r="BM24" s="5">
        <v>0</v>
      </c>
      <c r="BN24" s="5">
        <v>2.6</v>
      </c>
      <c r="BO24" s="5">
        <v>31191</v>
      </c>
      <c r="BP24" s="5">
        <v>10262</v>
      </c>
      <c r="BQ24" s="5">
        <v>45</v>
      </c>
      <c r="BR24" s="5">
        <v>15</v>
      </c>
      <c r="BS24" s="5">
        <v>0.14000000000000001</v>
      </c>
      <c r="BT24" s="5">
        <v>0.05</v>
      </c>
      <c r="BU24" s="5">
        <v>53998</v>
      </c>
      <c r="BV24" s="5">
        <v>78</v>
      </c>
      <c r="BW24" s="5">
        <v>0.25</v>
      </c>
      <c r="BX24" s="5">
        <v>254633</v>
      </c>
      <c r="BY24" s="5">
        <v>28612</v>
      </c>
      <c r="BZ24" s="5">
        <v>370</v>
      </c>
      <c r="CA24" s="5">
        <v>42</v>
      </c>
      <c r="CB24" s="5">
        <v>1.05</v>
      </c>
      <c r="CC24" s="5">
        <v>0.13</v>
      </c>
      <c r="CD24" s="5">
        <v>9</v>
      </c>
      <c r="CE24" s="5">
        <v>9</v>
      </c>
      <c r="CF24" s="5">
        <v>20</v>
      </c>
      <c r="CG24" s="5">
        <v>22</v>
      </c>
      <c r="CH24" s="5">
        <v>37</v>
      </c>
      <c r="CI24" s="5">
        <v>19</v>
      </c>
      <c r="CJ24" s="5">
        <v>25</v>
      </c>
      <c r="CK24" s="5">
        <v>2</v>
      </c>
      <c r="CL24" s="5">
        <v>4</v>
      </c>
      <c r="CM24" s="2">
        <v>0</v>
      </c>
      <c r="CN24" s="2">
        <v>0</v>
      </c>
      <c r="CO24" s="2">
        <v>0</v>
      </c>
      <c r="CP24" s="2">
        <v>0</v>
      </c>
      <c r="CQ24" s="5">
        <v>13</v>
      </c>
      <c r="CR24" s="5">
        <v>40</v>
      </c>
      <c r="CS24" s="5">
        <v>0.81818999999999997</v>
      </c>
      <c r="CT24" s="5">
        <v>0.86663000000000001</v>
      </c>
      <c r="CU24" s="2" t="s">
        <v>142</v>
      </c>
    </row>
    <row r="25" spans="1:99" s="2" customFormat="1" x14ac:dyDescent="0.25">
      <c r="A25" s="2" t="s">
        <v>311</v>
      </c>
      <c r="C25" s="2" t="s">
        <v>312</v>
      </c>
      <c r="D25" s="2">
        <v>1968</v>
      </c>
      <c r="E25" s="2">
        <f t="shared" si="22"/>
        <v>47</v>
      </c>
      <c r="F25" s="2">
        <v>58</v>
      </c>
      <c r="G25" s="2">
        <v>65</v>
      </c>
      <c r="H25" s="2">
        <v>0</v>
      </c>
      <c r="I25" s="2">
        <v>14160</v>
      </c>
      <c r="J25" s="2">
        <v>9880</v>
      </c>
      <c r="K25" s="2">
        <v>14160</v>
      </c>
      <c r="L25" s="2">
        <f t="shared" si="1"/>
        <v>616808184</v>
      </c>
      <c r="M25" s="2">
        <v>500</v>
      </c>
      <c r="N25" s="2">
        <f t="shared" si="2"/>
        <v>21780000</v>
      </c>
      <c r="O25" s="2">
        <f t="shared" si="3"/>
        <v>0.78125</v>
      </c>
      <c r="P25" s="2">
        <f t="shared" si="4"/>
        <v>2023430</v>
      </c>
      <c r="Q25" s="2">
        <f t="shared" si="5"/>
        <v>2.0234300000000003</v>
      </c>
      <c r="R25" s="2">
        <v>7.2</v>
      </c>
      <c r="S25" s="2">
        <f t="shared" si="6"/>
        <v>18.647928</v>
      </c>
      <c r="T25" s="2">
        <f t="shared" si="7"/>
        <v>4608</v>
      </c>
      <c r="U25" s="2">
        <f t="shared" si="8"/>
        <v>200736000</v>
      </c>
      <c r="V25" s="2">
        <v>70505.443983000005</v>
      </c>
      <c r="W25" s="2">
        <f t="shared" si="9"/>
        <v>21.4900593260184</v>
      </c>
      <c r="X25" s="2">
        <f t="shared" si="10"/>
        <v>13.353308057716303</v>
      </c>
      <c r="Y25" s="2">
        <f t="shared" si="11"/>
        <v>4.2617543510436864</v>
      </c>
      <c r="Z25" s="2">
        <f t="shared" si="12"/>
        <v>28.319934986225896</v>
      </c>
      <c r="AA25" s="2">
        <f t="shared" si="13"/>
        <v>1.7633907475051331</v>
      </c>
      <c r="AB25" s="2">
        <f t="shared" si="14"/>
        <v>1.4648242234254776</v>
      </c>
      <c r="AC25" s="2">
        <v>58</v>
      </c>
      <c r="AD25" s="2">
        <f t="shared" si="15"/>
        <v>0.48827474114182579</v>
      </c>
      <c r="AE25" s="2">
        <v>13.98</v>
      </c>
      <c r="AF25" s="2">
        <f t="shared" si="16"/>
        <v>9.2159999999999993</v>
      </c>
      <c r="AG25" s="2">
        <f t="shared" si="17"/>
        <v>0.53778509675774511</v>
      </c>
      <c r="AH25" s="2">
        <f t="shared" si="18"/>
        <v>0.16603480177015387</v>
      </c>
      <c r="AI25" s="2">
        <f t="shared" si="19"/>
        <v>430371812</v>
      </c>
      <c r="AJ25" s="2">
        <f t="shared" si="20"/>
        <v>12186782.4</v>
      </c>
      <c r="AK25" s="2">
        <f t="shared" si="21"/>
        <v>12.1867824</v>
      </c>
      <c r="AL25" s="2" t="s">
        <v>313</v>
      </c>
      <c r="AM25" s="2" t="s">
        <v>314</v>
      </c>
      <c r="AN25" s="2" t="s">
        <v>315</v>
      </c>
      <c r="AO25" s="2" t="s">
        <v>316</v>
      </c>
      <c r="AP25" s="2" t="s">
        <v>317</v>
      </c>
      <c r="AQ25" s="2" t="s">
        <v>318</v>
      </c>
      <c r="AR25" s="2" t="s">
        <v>319</v>
      </c>
      <c r="AS25" s="2">
        <v>1</v>
      </c>
      <c r="AT25" s="2" t="s">
        <v>320</v>
      </c>
      <c r="AU25" s="2" t="s">
        <v>321</v>
      </c>
      <c r="AV25" s="2">
        <v>9</v>
      </c>
      <c r="AW25" s="5">
        <v>66</v>
      </c>
      <c r="AX25" s="5">
        <v>34</v>
      </c>
      <c r="AY25" s="5">
        <v>0</v>
      </c>
      <c r="AZ25" s="5">
        <v>6.4</v>
      </c>
      <c r="BA25" s="5">
        <v>0.4</v>
      </c>
      <c r="BB25" s="5">
        <v>0.5</v>
      </c>
      <c r="BC25" s="5">
        <v>5.6</v>
      </c>
      <c r="BD25" s="5">
        <v>0.1</v>
      </c>
      <c r="BE25" s="5">
        <v>1</v>
      </c>
      <c r="BF25" s="5">
        <v>61.9</v>
      </c>
      <c r="BG25" s="5">
        <v>3.6</v>
      </c>
      <c r="BH25" s="5">
        <v>8.1999999999999993</v>
      </c>
      <c r="BI25" s="5">
        <v>0</v>
      </c>
      <c r="BJ25" s="5">
        <v>0</v>
      </c>
      <c r="BK25" s="5">
        <v>10.199999999999999</v>
      </c>
      <c r="BL25" s="5">
        <v>0.7</v>
      </c>
      <c r="BM25" s="5">
        <v>0</v>
      </c>
      <c r="BN25" s="5">
        <v>1.5</v>
      </c>
      <c r="BO25" s="5">
        <v>2054</v>
      </c>
      <c r="BP25" s="5">
        <v>465</v>
      </c>
      <c r="BQ25" s="5">
        <v>71</v>
      </c>
      <c r="BR25" s="5">
        <v>16</v>
      </c>
      <c r="BS25" s="5">
        <v>0.2</v>
      </c>
      <c r="BT25" s="5">
        <v>0.05</v>
      </c>
      <c r="BU25" s="5">
        <v>3506</v>
      </c>
      <c r="BV25" s="5">
        <v>121</v>
      </c>
      <c r="BW25" s="5">
        <v>0.34</v>
      </c>
      <c r="BX25" s="5">
        <v>16766</v>
      </c>
      <c r="BY25" s="5">
        <v>1543</v>
      </c>
      <c r="BZ25" s="5">
        <v>578</v>
      </c>
      <c r="CA25" s="5">
        <v>53</v>
      </c>
      <c r="CB25" s="5">
        <v>1.35</v>
      </c>
      <c r="CC25" s="5">
        <v>0.13</v>
      </c>
      <c r="CD25" s="5">
        <v>39</v>
      </c>
      <c r="CE25" s="5">
        <v>49</v>
      </c>
      <c r="CF25" s="5">
        <v>10</v>
      </c>
      <c r="CG25" s="5">
        <v>8</v>
      </c>
      <c r="CH25" s="5">
        <v>29</v>
      </c>
      <c r="CI25" s="5">
        <v>14</v>
      </c>
      <c r="CJ25" s="5">
        <v>21</v>
      </c>
      <c r="CK25" s="5">
        <v>1</v>
      </c>
      <c r="CL25" s="5">
        <v>2</v>
      </c>
      <c r="CM25" s="2">
        <v>0</v>
      </c>
      <c r="CN25" s="2">
        <v>0</v>
      </c>
      <c r="CO25" s="2">
        <v>0</v>
      </c>
      <c r="CP25" s="2">
        <v>0</v>
      </c>
      <c r="CQ25" s="5">
        <v>6</v>
      </c>
      <c r="CR25" s="5">
        <v>20</v>
      </c>
      <c r="CS25" s="5">
        <v>0.85726000000000002</v>
      </c>
      <c r="CT25" s="5">
        <v>0.89600999999999997</v>
      </c>
      <c r="CU25" s="2" t="s">
        <v>142</v>
      </c>
    </row>
    <row r="26" spans="1:99" s="2" customFormat="1" x14ac:dyDescent="0.25">
      <c r="A26" s="2" t="s">
        <v>322</v>
      </c>
      <c r="C26" s="2" t="s">
        <v>323</v>
      </c>
      <c r="D26" s="2">
        <v>1963</v>
      </c>
      <c r="E26" s="2">
        <f t="shared" si="22"/>
        <v>52</v>
      </c>
      <c r="F26" s="2">
        <v>73</v>
      </c>
      <c r="G26" s="2">
        <v>90</v>
      </c>
      <c r="H26" s="2">
        <v>162000</v>
      </c>
      <c r="I26" s="2">
        <v>94960</v>
      </c>
      <c r="J26" s="2">
        <v>94960</v>
      </c>
      <c r="K26" s="2">
        <v>94960</v>
      </c>
      <c r="L26" s="2">
        <f t="shared" si="1"/>
        <v>4136448104</v>
      </c>
      <c r="M26" s="2">
        <v>2629.6752000000001</v>
      </c>
      <c r="N26" s="2">
        <f t="shared" si="2"/>
        <v>114548651.71200001</v>
      </c>
      <c r="O26" s="2">
        <f t="shared" si="3"/>
        <v>4.1088675000000006</v>
      </c>
      <c r="P26" s="2">
        <f t="shared" si="4"/>
        <v>10641927.379872002</v>
      </c>
      <c r="Q26" s="2">
        <f t="shared" si="5"/>
        <v>10.641927379872001</v>
      </c>
      <c r="R26" s="2">
        <v>1505</v>
      </c>
      <c r="S26" s="2">
        <f t="shared" si="6"/>
        <v>3897.9349499999998</v>
      </c>
      <c r="T26" s="2">
        <f t="shared" si="7"/>
        <v>963200</v>
      </c>
      <c r="U26" s="2">
        <f t="shared" si="8"/>
        <v>41959400000</v>
      </c>
      <c r="V26" s="2">
        <v>403684.62569000002</v>
      </c>
      <c r="W26" s="2">
        <f t="shared" si="9"/>
        <v>123.043073910312</v>
      </c>
      <c r="X26" s="2">
        <f t="shared" si="10"/>
        <v>76.455445997931861</v>
      </c>
      <c r="Y26" s="2">
        <f t="shared" si="11"/>
        <v>10.64000710488626</v>
      </c>
      <c r="Z26" s="2">
        <f t="shared" si="12"/>
        <v>36.110840609454939</v>
      </c>
      <c r="AA26" s="2">
        <f t="shared" si="13"/>
        <v>1.0504716936361365</v>
      </c>
      <c r="AB26" s="2">
        <f t="shared" si="14"/>
        <v>1.4840071483337647</v>
      </c>
      <c r="AC26" s="2">
        <v>73</v>
      </c>
      <c r="AD26" s="2">
        <f t="shared" si="15"/>
        <v>0.49466904944458823</v>
      </c>
      <c r="AE26" s="2">
        <v>1164.1600000000001</v>
      </c>
      <c r="AF26" s="2">
        <f t="shared" si="16"/>
        <v>366.28097644910667</v>
      </c>
      <c r="AG26" s="2">
        <f t="shared" si="17"/>
        <v>0.2990116131056948</v>
      </c>
      <c r="AH26" s="2">
        <f t="shared" si="18"/>
        <v>9.0854715531859129E-2</v>
      </c>
      <c r="AI26" s="2">
        <f t="shared" si="19"/>
        <v>4136448104</v>
      </c>
      <c r="AJ26" s="2">
        <f t="shared" si="20"/>
        <v>117131260.8</v>
      </c>
      <c r="AK26" s="2">
        <f t="shared" si="21"/>
        <v>117.13126079999999</v>
      </c>
      <c r="AL26" s="2" t="s">
        <v>324</v>
      </c>
      <c r="AM26" s="2" t="s">
        <v>325</v>
      </c>
      <c r="AN26" s="2" t="s">
        <v>163</v>
      </c>
      <c r="AO26" s="2" t="s">
        <v>326</v>
      </c>
      <c r="AP26" s="2" t="s">
        <v>327</v>
      </c>
      <c r="AQ26" s="2" t="s">
        <v>166</v>
      </c>
      <c r="AR26" s="2" t="s">
        <v>223</v>
      </c>
      <c r="AS26" s="2">
        <v>3</v>
      </c>
      <c r="AT26" s="2" t="s">
        <v>328</v>
      </c>
      <c r="AU26" s="2" t="s">
        <v>329</v>
      </c>
      <c r="AV26" s="2">
        <v>9</v>
      </c>
      <c r="AW26" s="5">
        <v>98</v>
      </c>
      <c r="AX26" s="5">
        <v>2</v>
      </c>
      <c r="AY26" s="5">
        <v>0</v>
      </c>
      <c r="AZ26" s="5">
        <v>3.4</v>
      </c>
      <c r="BA26" s="5">
        <v>0.1</v>
      </c>
      <c r="BB26" s="5">
        <v>0.2</v>
      </c>
      <c r="BC26" s="5">
        <v>4.8</v>
      </c>
      <c r="BD26" s="5">
        <v>0.1</v>
      </c>
      <c r="BE26" s="5">
        <v>1.4</v>
      </c>
      <c r="BF26" s="5">
        <v>50.2</v>
      </c>
      <c r="BG26" s="5">
        <v>7.1</v>
      </c>
      <c r="BH26" s="5">
        <v>12.5</v>
      </c>
      <c r="BI26" s="5">
        <v>0</v>
      </c>
      <c r="BJ26" s="5">
        <v>0</v>
      </c>
      <c r="BK26" s="5">
        <v>17.899999999999999</v>
      </c>
      <c r="BL26" s="5">
        <v>1.9</v>
      </c>
      <c r="BM26" s="5">
        <v>0</v>
      </c>
      <c r="BN26" s="5">
        <v>0.5</v>
      </c>
      <c r="BO26" s="5">
        <v>79015</v>
      </c>
      <c r="BP26" s="5">
        <v>22010</v>
      </c>
      <c r="BQ26" s="5">
        <v>29</v>
      </c>
      <c r="BR26" s="5">
        <v>8</v>
      </c>
      <c r="BS26" s="5">
        <v>0.08</v>
      </c>
      <c r="BT26" s="5">
        <v>0.02</v>
      </c>
      <c r="BU26" s="5">
        <v>112472</v>
      </c>
      <c r="BV26" s="5">
        <v>42</v>
      </c>
      <c r="BW26" s="5">
        <v>0.12</v>
      </c>
      <c r="BX26" s="5">
        <v>1093858</v>
      </c>
      <c r="BY26" s="5">
        <v>39746</v>
      </c>
      <c r="BZ26" s="5">
        <v>407</v>
      </c>
      <c r="CA26" s="5">
        <v>15</v>
      </c>
      <c r="CB26" s="5">
        <v>1.56</v>
      </c>
      <c r="CC26" s="5">
        <v>0.06</v>
      </c>
      <c r="CD26" s="5">
        <v>38</v>
      </c>
      <c r="CE26" s="5">
        <v>38</v>
      </c>
      <c r="CF26" s="5">
        <v>23</v>
      </c>
      <c r="CG26" s="5">
        <v>16</v>
      </c>
      <c r="CH26" s="5">
        <v>15</v>
      </c>
      <c r="CI26" s="5">
        <v>12</v>
      </c>
      <c r="CJ26" s="5">
        <v>16</v>
      </c>
      <c r="CK26" s="5">
        <v>0</v>
      </c>
      <c r="CL26" s="5">
        <v>1</v>
      </c>
      <c r="CM26" s="2">
        <v>0</v>
      </c>
      <c r="CN26" s="2">
        <v>0</v>
      </c>
      <c r="CO26" s="2">
        <v>0</v>
      </c>
      <c r="CP26" s="2">
        <v>0</v>
      </c>
      <c r="CQ26" s="5">
        <v>11</v>
      </c>
      <c r="CR26" s="5">
        <v>29</v>
      </c>
      <c r="CS26" s="5">
        <v>0.61614000000000002</v>
      </c>
      <c r="CT26" s="5">
        <v>0.12798000000000001</v>
      </c>
      <c r="CU26" s="2" t="s">
        <v>170</v>
      </c>
    </row>
    <row r="27" spans="1:99" s="2" customFormat="1" x14ac:dyDescent="0.25">
      <c r="A27" s="2" t="s">
        <v>330</v>
      </c>
      <c r="B27" s="2" t="s">
        <v>331</v>
      </c>
      <c r="C27" s="2" t="s">
        <v>332</v>
      </c>
      <c r="D27" s="2">
        <v>1904</v>
      </c>
      <c r="E27" s="2">
        <f t="shared" si="22"/>
        <v>111</v>
      </c>
      <c r="F27" s="2">
        <v>0</v>
      </c>
      <c r="G27" s="2">
        <v>25</v>
      </c>
      <c r="H27" s="2">
        <v>0</v>
      </c>
      <c r="I27" s="2">
        <v>5000</v>
      </c>
      <c r="J27" s="2">
        <v>5000</v>
      </c>
      <c r="K27" s="2">
        <v>5000</v>
      </c>
      <c r="L27" s="2">
        <f t="shared" si="1"/>
        <v>217799500</v>
      </c>
      <c r="M27" s="2">
        <v>438</v>
      </c>
      <c r="N27" s="2">
        <f t="shared" si="2"/>
        <v>19079280</v>
      </c>
      <c r="O27" s="2">
        <f t="shared" si="3"/>
        <v>0.68437500000000007</v>
      </c>
      <c r="P27" s="2">
        <f t="shared" si="4"/>
        <v>1772524.6800000002</v>
      </c>
      <c r="Q27" s="2">
        <f t="shared" si="5"/>
        <v>1.7725246800000001</v>
      </c>
      <c r="R27" s="2">
        <v>1878</v>
      </c>
      <c r="S27" s="2">
        <f t="shared" si="6"/>
        <v>4864.0012199999992</v>
      </c>
      <c r="T27" s="2">
        <f t="shared" si="7"/>
        <v>1201920</v>
      </c>
      <c r="U27" s="2">
        <f t="shared" si="8"/>
        <v>52358640000</v>
      </c>
      <c r="W27" s="2">
        <f t="shared" si="9"/>
        <v>0</v>
      </c>
      <c r="X27" s="2">
        <f t="shared" si="10"/>
        <v>0</v>
      </c>
      <c r="Y27" s="2">
        <f t="shared" si="11"/>
        <v>0</v>
      </c>
      <c r="Z27" s="2">
        <f t="shared" si="12"/>
        <v>11.415498907715595</v>
      </c>
      <c r="AA27" s="2">
        <f t="shared" si="13"/>
        <v>0</v>
      </c>
      <c r="AB27" s="2" t="e">
        <f t="shared" si="14"/>
        <v>#DIV/0!</v>
      </c>
      <c r="AC27" s="2">
        <v>0</v>
      </c>
      <c r="AD27" s="2" t="e">
        <f t="shared" si="15"/>
        <v>#DIV/0!</v>
      </c>
      <c r="AE27" s="2">
        <v>0</v>
      </c>
      <c r="AF27" s="2">
        <f t="shared" si="16"/>
        <v>2744.1095890410961</v>
      </c>
      <c r="AG27" s="2">
        <f t="shared" si="17"/>
        <v>0.23161109216714185</v>
      </c>
      <c r="AH27" s="2">
        <f t="shared" si="18"/>
        <v>0.28740225702889388</v>
      </c>
      <c r="AI27" s="2">
        <f t="shared" si="19"/>
        <v>217799500</v>
      </c>
      <c r="AJ27" s="2">
        <f t="shared" si="20"/>
        <v>6167400</v>
      </c>
      <c r="AK27" s="2">
        <f t="shared" si="21"/>
        <v>6.1673999999999998</v>
      </c>
      <c r="AL27" s="2" t="s">
        <v>158</v>
      </c>
      <c r="AM27" s="2" t="s">
        <v>158</v>
      </c>
      <c r="AN27" s="2" t="s">
        <v>148</v>
      </c>
      <c r="AO27" s="2" t="s">
        <v>148</v>
      </c>
      <c r="AP27" s="2" t="s">
        <v>158</v>
      </c>
      <c r="AQ27" s="2" t="s">
        <v>148</v>
      </c>
      <c r="AR27" s="2" t="s">
        <v>158</v>
      </c>
      <c r="AS27" s="2">
        <v>0</v>
      </c>
      <c r="AT27" s="2" t="s">
        <v>148</v>
      </c>
      <c r="AU27" s="2" t="s">
        <v>148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5">
        <v>0</v>
      </c>
      <c r="CT27" s="5">
        <v>0</v>
      </c>
      <c r="CU27" s="2" t="s">
        <v>142</v>
      </c>
    </row>
    <row r="28" spans="1:99" s="2" customFormat="1" x14ac:dyDescent="0.25">
      <c r="A28" s="2" t="s">
        <v>333</v>
      </c>
      <c r="B28" s="2" t="s">
        <v>334</v>
      </c>
      <c r="C28" s="2" t="s">
        <v>335</v>
      </c>
      <c r="D28" s="2">
        <v>1985</v>
      </c>
      <c r="E28" s="2">
        <f t="shared" si="22"/>
        <v>30</v>
      </c>
      <c r="F28" s="2">
        <v>0</v>
      </c>
      <c r="G28" s="2">
        <v>64</v>
      </c>
      <c r="H28" s="2">
        <v>0</v>
      </c>
      <c r="I28" s="2">
        <v>21379</v>
      </c>
      <c r="J28" s="2">
        <v>636</v>
      </c>
      <c r="K28" s="2">
        <v>21379</v>
      </c>
      <c r="L28" s="2">
        <f t="shared" si="1"/>
        <v>931267102.10000002</v>
      </c>
      <c r="M28" s="2">
        <v>810</v>
      </c>
      <c r="N28" s="2">
        <f t="shared" si="2"/>
        <v>35283600</v>
      </c>
      <c r="O28" s="2">
        <f t="shared" si="3"/>
        <v>1.265625</v>
      </c>
      <c r="P28" s="2">
        <f t="shared" si="4"/>
        <v>3277956.6</v>
      </c>
      <c r="Q28" s="2">
        <f t="shared" si="5"/>
        <v>3.2779566</v>
      </c>
      <c r="R28" s="2">
        <v>25.4</v>
      </c>
      <c r="S28" s="2">
        <f t="shared" si="6"/>
        <v>65.785745999999989</v>
      </c>
      <c r="T28" s="2">
        <f t="shared" si="7"/>
        <v>16256</v>
      </c>
      <c r="U28" s="2">
        <f t="shared" si="8"/>
        <v>708152000</v>
      </c>
      <c r="W28" s="2">
        <f t="shared" si="9"/>
        <v>0</v>
      </c>
      <c r="X28" s="2">
        <f t="shared" si="10"/>
        <v>0</v>
      </c>
      <c r="Y28" s="2">
        <f t="shared" si="11"/>
        <v>0</v>
      </c>
      <c r="Z28" s="2">
        <f t="shared" si="12"/>
        <v>26.393766568604111</v>
      </c>
      <c r="AA28" s="2">
        <f t="shared" si="13"/>
        <v>0</v>
      </c>
      <c r="AB28" s="2" t="e">
        <f t="shared" si="14"/>
        <v>#DIV/0!</v>
      </c>
      <c r="AC28" s="2">
        <v>0</v>
      </c>
      <c r="AD28" s="2" t="e">
        <f t="shared" si="15"/>
        <v>#DIV/0!</v>
      </c>
      <c r="AE28" s="2">
        <v>0</v>
      </c>
      <c r="AF28" s="2">
        <f t="shared" si="16"/>
        <v>20.069135802469138</v>
      </c>
      <c r="AG28" s="2">
        <f t="shared" si="17"/>
        <v>0.39378609337047732</v>
      </c>
      <c r="AH28" s="2">
        <f t="shared" si="18"/>
        <v>4.1784380868119095</v>
      </c>
      <c r="AI28" s="2">
        <f t="shared" si="19"/>
        <v>27704096.400000002</v>
      </c>
      <c r="AJ28" s="2">
        <f t="shared" si="20"/>
        <v>784493.28</v>
      </c>
      <c r="AK28" s="2">
        <f t="shared" si="21"/>
        <v>0.78449328000000007</v>
      </c>
      <c r="AL28" s="2" t="s">
        <v>158</v>
      </c>
      <c r="AM28" s="2" t="s">
        <v>158</v>
      </c>
      <c r="AN28" s="2" t="s">
        <v>148</v>
      </c>
      <c r="AO28" s="2" t="s">
        <v>148</v>
      </c>
      <c r="AP28" s="2" t="s">
        <v>158</v>
      </c>
      <c r="AQ28" s="2" t="s">
        <v>148</v>
      </c>
      <c r="AR28" s="2" t="s">
        <v>158</v>
      </c>
      <c r="AS28" s="2">
        <v>0</v>
      </c>
      <c r="AT28" s="2" t="s">
        <v>148</v>
      </c>
      <c r="AU28" s="2" t="s">
        <v>148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5">
        <v>0</v>
      </c>
      <c r="CT28" s="5">
        <v>0</v>
      </c>
      <c r="CU28" s="2" t="s">
        <v>142</v>
      </c>
    </row>
    <row r="29" spans="1:99" s="2" customFormat="1" x14ac:dyDescent="0.25">
      <c r="A29" s="2" t="s">
        <v>336</v>
      </c>
      <c r="B29" s="2" t="s">
        <v>337</v>
      </c>
      <c r="C29" s="2" t="s">
        <v>338</v>
      </c>
      <c r="D29" s="2">
        <v>1968</v>
      </c>
      <c r="E29" s="2">
        <f t="shared" si="22"/>
        <v>47</v>
      </c>
      <c r="F29" s="2">
        <v>60</v>
      </c>
      <c r="G29" s="2">
        <v>79</v>
      </c>
      <c r="H29" s="2">
        <v>0</v>
      </c>
      <c r="I29" s="2">
        <v>28000</v>
      </c>
      <c r="J29" s="2">
        <v>15951</v>
      </c>
      <c r="K29" s="2">
        <v>28000</v>
      </c>
      <c r="L29" s="2">
        <f t="shared" si="1"/>
        <v>1219677200</v>
      </c>
      <c r="M29" s="2">
        <v>750</v>
      </c>
      <c r="N29" s="2">
        <f t="shared" si="2"/>
        <v>32670000</v>
      </c>
      <c r="O29" s="2">
        <f t="shared" si="3"/>
        <v>1.171875</v>
      </c>
      <c r="P29" s="2">
        <f t="shared" si="4"/>
        <v>3035145</v>
      </c>
      <c r="Q29" s="2">
        <f t="shared" si="5"/>
        <v>3.035145</v>
      </c>
      <c r="R29" s="2">
        <v>60</v>
      </c>
      <c r="S29" s="2">
        <f t="shared" si="6"/>
        <v>155.39939999999999</v>
      </c>
      <c r="T29" s="2">
        <f t="shared" si="7"/>
        <v>38400</v>
      </c>
      <c r="U29" s="2">
        <f t="shared" si="8"/>
        <v>1672800000</v>
      </c>
      <c r="V29" s="2">
        <v>95095.984223000007</v>
      </c>
      <c r="W29" s="2">
        <f t="shared" si="9"/>
        <v>28.985255991170401</v>
      </c>
      <c r="X29" s="2">
        <f t="shared" si="10"/>
        <v>18.010608835930864</v>
      </c>
      <c r="Y29" s="2">
        <f t="shared" si="11"/>
        <v>4.6933431621371877</v>
      </c>
      <c r="Z29" s="2">
        <f t="shared" si="12"/>
        <v>37.333247627793085</v>
      </c>
      <c r="AA29" s="2">
        <f t="shared" si="13"/>
        <v>1.4731844062500021</v>
      </c>
      <c r="AB29" s="2">
        <f t="shared" si="14"/>
        <v>1.8666623813896543</v>
      </c>
      <c r="AC29" s="2">
        <v>60</v>
      </c>
      <c r="AD29" s="2">
        <f t="shared" si="15"/>
        <v>0.62222079379655137</v>
      </c>
      <c r="AE29" s="2">
        <v>68.58</v>
      </c>
      <c r="AF29" s="2">
        <f t="shared" si="16"/>
        <v>51.2</v>
      </c>
      <c r="AG29" s="2">
        <f t="shared" si="17"/>
        <v>0.57885081910284319</v>
      </c>
      <c r="AH29" s="2">
        <f t="shared" si="18"/>
        <v>0.15426216301383489</v>
      </c>
      <c r="AI29" s="2">
        <f t="shared" si="19"/>
        <v>694823964.89999998</v>
      </c>
      <c r="AJ29" s="2">
        <f t="shared" si="20"/>
        <v>19675239.48</v>
      </c>
      <c r="AK29" s="2">
        <f t="shared" si="21"/>
        <v>19.675239480000002</v>
      </c>
      <c r="AL29" s="2" t="s">
        <v>339</v>
      </c>
      <c r="AM29" s="2" t="s">
        <v>340</v>
      </c>
      <c r="AN29" s="2" t="s">
        <v>341</v>
      </c>
      <c r="AO29" s="2" t="s">
        <v>342</v>
      </c>
      <c r="AP29" s="2" t="s">
        <v>343</v>
      </c>
      <c r="AQ29" s="2" t="s">
        <v>344</v>
      </c>
      <c r="AR29" s="2" t="s">
        <v>345</v>
      </c>
      <c r="AS29" s="2">
        <v>1</v>
      </c>
      <c r="AT29" s="2" t="s">
        <v>346</v>
      </c>
      <c r="AU29" s="2" t="s">
        <v>347</v>
      </c>
      <c r="AV29" s="2">
        <v>9</v>
      </c>
      <c r="AW29" s="5">
        <v>82</v>
      </c>
      <c r="AX29" s="5">
        <v>17</v>
      </c>
      <c r="AY29" s="5">
        <v>1</v>
      </c>
      <c r="AZ29" s="5">
        <v>1.7</v>
      </c>
      <c r="BA29" s="5">
        <v>0.2</v>
      </c>
      <c r="BB29" s="5">
        <v>0</v>
      </c>
      <c r="BC29" s="5">
        <v>3.2</v>
      </c>
      <c r="BD29" s="5">
        <v>0</v>
      </c>
      <c r="BE29" s="5">
        <v>1.2</v>
      </c>
      <c r="BF29" s="5">
        <v>36.4</v>
      </c>
      <c r="BG29" s="5">
        <v>4.2</v>
      </c>
      <c r="BH29" s="5">
        <v>14.3</v>
      </c>
      <c r="BI29" s="5">
        <v>0</v>
      </c>
      <c r="BJ29" s="5">
        <v>0</v>
      </c>
      <c r="BK29" s="5">
        <v>36.9</v>
      </c>
      <c r="BL29" s="5">
        <v>1.9</v>
      </c>
      <c r="BM29" s="5">
        <v>0</v>
      </c>
      <c r="BN29" s="5">
        <v>0</v>
      </c>
      <c r="BO29" s="5">
        <v>11125</v>
      </c>
      <c r="BP29" s="5">
        <v>2986</v>
      </c>
      <c r="BQ29" s="5">
        <v>71</v>
      </c>
      <c r="BR29" s="5">
        <v>19</v>
      </c>
      <c r="BS29" s="5">
        <v>0.19</v>
      </c>
      <c r="BT29" s="5">
        <v>0.05</v>
      </c>
      <c r="BU29" s="5">
        <v>17782</v>
      </c>
      <c r="BV29" s="5">
        <v>114</v>
      </c>
      <c r="BW29" s="5">
        <v>0.3</v>
      </c>
      <c r="BX29" s="5">
        <v>73342</v>
      </c>
      <c r="BY29" s="5">
        <v>2919</v>
      </c>
      <c r="BZ29" s="5">
        <v>470</v>
      </c>
      <c r="CA29" s="5">
        <v>19</v>
      </c>
      <c r="CB29" s="5">
        <v>1.21</v>
      </c>
      <c r="CC29" s="5">
        <v>0.05</v>
      </c>
      <c r="CD29" s="5">
        <v>19</v>
      </c>
      <c r="CE29" s="5">
        <v>21</v>
      </c>
      <c r="CF29" s="5">
        <v>31</v>
      </c>
      <c r="CG29" s="5">
        <v>19</v>
      </c>
      <c r="CH29" s="5">
        <v>24</v>
      </c>
      <c r="CI29" s="5">
        <v>11</v>
      </c>
      <c r="CJ29" s="5">
        <v>15</v>
      </c>
      <c r="CK29" s="5">
        <v>0</v>
      </c>
      <c r="CL29" s="5">
        <v>0</v>
      </c>
      <c r="CM29" s="2">
        <v>0</v>
      </c>
      <c r="CN29" s="2">
        <v>0</v>
      </c>
      <c r="CO29" s="2">
        <v>0</v>
      </c>
      <c r="CP29" s="2">
        <v>0</v>
      </c>
      <c r="CQ29" s="5">
        <v>15</v>
      </c>
      <c r="CR29" s="5">
        <v>45</v>
      </c>
      <c r="CS29" s="5">
        <v>0.64461999999999997</v>
      </c>
      <c r="CT29" s="5">
        <v>0.12379999999999999</v>
      </c>
      <c r="CU29" s="2" t="s">
        <v>142</v>
      </c>
    </row>
    <row r="30" spans="1:99" s="2" customFormat="1" x14ac:dyDescent="0.25">
      <c r="A30" s="2" t="s">
        <v>348</v>
      </c>
      <c r="C30" s="2" t="s">
        <v>349</v>
      </c>
      <c r="D30" s="2">
        <v>1955</v>
      </c>
      <c r="E30" s="2">
        <f t="shared" si="22"/>
        <v>60</v>
      </c>
      <c r="F30" s="2">
        <v>70</v>
      </c>
      <c r="G30" s="2">
        <v>72</v>
      </c>
      <c r="H30" s="2">
        <v>353000</v>
      </c>
      <c r="I30" s="2">
        <v>33700</v>
      </c>
      <c r="J30" s="2">
        <v>33700</v>
      </c>
      <c r="K30" s="2">
        <v>33700</v>
      </c>
      <c r="L30" s="2">
        <f t="shared" si="1"/>
        <v>1467968630</v>
      </c>
      <c r="M30" s="2">
        <v>1840</v>
      </c>
      <c r="N30" s="2">
        <f t="shared" si="2"/>
        <v>80150400</v>
      </c>
      <c r="O30" s="2">
        <f t="shared" si="3"/>
        <v>2.875</v>
      </c>
      <c r="P30" s="2">
        <f t="shared" si="4"/>
        <v>7446222.4000000004</v>
      </c>
      <c r="Q30" s="2">
        <f t="shared" si="5"/>
        <v>7.4462224000000008</v>
      </c>
      <c r="R30" s="2">
        <v>595</v>
      </c>
      <c r="S30" s="2">
        <f t="shared" si="6"/>
        <v>1541.04405</v>
      </c>
      <c r="T30" s="2">
        <f t="shared" si="7"/>
        <v>380800</v>
      </c>
      <c r="U30" s="2">
        <f t="shared" si="8"/>
        <v>16588600000</v>
      </c>
      <c r="V30" s="2">
        <v>286244.16522999998</v>
      </c>
      <c r="W30" s="2">
        <f t="shared" si="9"/>
        <v>87.247221562103988</v>
      </c>
      <c r="X30" s="2">
        <f t="shared" si="10"/>
        <v>54.21292742957062</v>
      </c>
      <c r="Y30" s="2">
        <f t="shared" si="11"/>
        <v>9.0194175934934577</v>
      </c>
      <c r="Z30" s="2">
        <f t="shared" si="12"/>
        <v>18.315175345350742</v>
      </c>
      <c r="AA30" s="2">
        <f t="shared" si="13"/>
        <v>2.0988895849831248</v>
      </c>
      <c r="AB30" s="2">
        <f t="shared" si="14"/>
        <v>0.78493608622931754</v>
      </c>
      <c r="AC30" s="2">
        <v>70</v>
      </c>
      <c r="AD30" s="2">
        <f t="shared" si="15"/>
        <v>0.26164536207643918</v>
      </c>
      <c r="AE30" s="2">
        <v>688.45</v>
      </c>
      <c r="AF30" s="2">
        <f t="shared" si="16"/>
        <v>206.95652173913044</v>
      </c>
      <c r="AG30" s="2">
        <f t="shared" si="17"/>
        <v>0.1813024539150109</v>
      </c>
      <c r="AH30" s="2">
        <f t="shared" si="18"/>
        <v>0.1791323363999989</v>
      </c>
      <c r="AI30" s="2">
        <f t="shared" si="19"/>
        <v>1467968630</v>
      </c>
      <c r="AJ30" s="2">
        <f t="shared" si="20"/>
        <v>41568276</v>
      </c>
      <c r="AK30" s="2">
        <f t="shared" si="21"/>
        <v>41.568275999999997</v>
      </c>
      <c r="AL30" s="2" t="s">
        <v>350</v>
      </c>
      <c r="AM30" s="2" t="s">
        <v>158</v>
      </c>
      <c r="AN30" s="2" t="s">
        <v>351</v>
      </c>
      <c r="AO30" s="2" t="s">
        <v>352</v>
      </c>
      <c r="AP30" s="2" t="s">
        <v>353</v>
      </c>
      <c r="AQ30" s="2" t="s">
        <v>344</v>
      </c>
      <c r="AR30" s="2" t="s">
        <v>354</v>
      </c>
      <c r="AS30" s="2">
        <v>3</v>
      </c>
      <c r="AT30" s="2" t="s">
        <v>355</v>
      </c>
      <c r="AU30" s="2" t="s">
        <v>356</v>
      </c>
      <c r="AV30" s="2">
        <v>9</v>
      </c>
      <c r="AW30" s="5">
        <v>84</v>
      </c>
      <c r="AX30" s="5">
        <v>15</v>
      </c>
      <c r="AY30" s="5">
        <v>1</v>
      </c>
      <c r="AZ30" s="5">
        <v>0.9</v>
      </c>
      <c r="BA30" s="5">
        <v>0.5</v>
      </c>
      <c r="BB30" s="5">
        <v>0.5</v>
      </c>
      <c r="BC30" s="5">
        <v>8.1999999999999993</v>
      </c>
      <c r="BD30" s="5">
        <v>0</v>
      </c>
      <c r="BE30" s="5">
        <v>3.7</v>
      </c>
      <c r="BF30" s="5">
        <v>37.200000000000003</v>
      </c>
      <c r="BG30" s="5">
        <v>6.4</v>
      </c>
      <c r="BH30" s="5">
        <v>8.1999999999999993</v>
      </c>
      <c r="BI30" s="5">
        <v>0</v>
      </c>
      <c r="BJ30" s="5">
        <v>0</v>
      </c>
      <c r="BK30" s="5">
        <v>31.2</v>
      </c>
      <c r="BL30" s="5">
        <v>1.8</v>
      </c>
      <c r="BM30" s="5">
        <v>0</v>
      </c>
      <c r="BN30" s="5">
        <v>1.5</v>
      </c>
      <c r="BO30" s="5">
        <v>69281</v>
      </c>
      <c r="BP30" s="5">
        <v>22445</v>
      </c>
      <c r="BQ30" s="5">
        <v>47</v>
      </c>
      <c r="BR30" s="5">
        <v>15</v>
      </c>
      <c r="BS30" s="5">
        <v>0.12</v>
      </c>
      <c r="BT30" s="5">
        <v>0.04</v>
      </c>
      <c r="BU30" s="5">
        <v>111053</v>
      </c>
      <c r="BV30" s="5">
        <v>75</v>
      </c>
      <c r="BW30" s="5">
        <v>0.2</v>
      </c>
      <c r="BX30" s="5">
        <v>1156767</v>
      </c>
      <c r="BY30" s="5">
        <v>89857</v>
      </c>
      <c r="BZ30" s="5">
        <v>781</v>
      </c>
      <c r="CA30" s="5">
        <v>61</v>
      </c>
      <c r="CB30" s="5">
        <v>1.9</v>
      </c>
      <c r="CC30" s="5">
        <v>0.15</v>
      </c>
      <c r="CD30" s="5">
        <v>49</v>
      </c>
      <c r="CE30" s="5">
        <v>54</v>
      </c>
      <c r="CF30" s="5">
        <v>18</v>
      </c>
      <c r="CG30" s="5">
        <v>15</v>
      </c>
      <c r="CH30" s="5">
        <v>18</v>
      </c>
      <c r="CI30" s="5">
        <v>7</v>
      </c>
      <c r="CJ30" s="5">
        <v>9</v>
      </c>
      <c r="CK30" s="5">
        <v>1</v>
      </c>
      <c r="CL30" s="5">
        <v>1</v>
      </c>
      <c r="CM30" s="2">
        <v>0</v>
      </c>
      <c r="CN30" s="2">
        <v>0</v>
      </c>
      <c r="CO30" s="2">
        <v>0</v>
      </c>
      <c r="CP30" s="2">
        <v>0</v>
      </c>
      <c r="CQ30" s="5">
        <v>7</v>
      </c>
      <c r="CR30" s="5">
        <v>20</v>
      </c>
      <c r="CS30" s="5">
        <v>0.95333999999999997</v>
      </c>
      <c r="CT30" s="5">
        <v>0.74009000000000003</v>
      </c>
      <c r="CU30" s="2" t="s">
        <v>142</v>
      </c>
    </row>
    <row r="31" spans="1:99" s="2" customFormat="1" x14ac:dyDescent="0.25">
      <c r="A31" s="2" t="s">
        <v>357</v>
      </c>
      <c r="C31" s="2" t="s">
        <v>358</v>
      </c>
      <c r="D31" s="2">
        <v>1939</v>
      </c>
      <c r="E31" s="2">
        <f t="shared" si="22"/>
        <v>76</v>
      </c>
      <c r="F31" s="2">
        <v>122</v>
      </c>
      <c r="G31" s="2">
        <v>139</v>
      </c>
      <c r="H31" s="2">
        <v>1043800</v>
      </c>
      <c r="I31" s="2">
        <v>232000</v>
      </c>
      <c r="J31" s="2">
        <v>232000</v>
      </c>
      <c r="K31" s="2">
        <v>232000</v>
      </c>
      <c r="L31" s="2">
        <f t="shared" si="1"/>
        <v>10105896800</v>
      </c>
      <c r="M31" s="2">
        <v>4073.1915090000002</v>
      </c>
      <c r="N31" s="2">
        <f t="shared" si="2"/>
        <v>177428222.13204002</v>
      </c>
      <c r="O31" s="2">
        <f t="shared" si="3"/>
        <v>6.3643617328125011</v>
      </c>
      <c r="P31" s="2">
        <f t="shared" si="4"/>
        <v>16483635.790111741</v>
      </c>
      <c r="Q31" s="2">
        <f t="shared" si="5"/>
        <v>16.483635790111741</v>
      </c>
      <c r="R31" s="2">
        <v>2382</v>
      </c>
      <c r="S31" s="2">
        <f t="shared" si="6"/>
        <v>6169.3561799999998</v>
      </c>
      <c r="T31" s="2">
        <f t="shared" si="7"/>
        <v>1524480</v>
      </c>
      <c r="U31" s="2">
        <f t="shared" si="8"/>
        <v>66410160000</v>
      </c>
      <c r="V31" s="2">
        <v>449101.64655</v>
      </c>
      <c r="W31" s="2">
        <f t="shared" si="9"/>
        <v>136.88618186843999</v>
      </c>
      <c r="X31" s="2">
        <f t="shared" si="10"/>
        <v>85.057157246690707</v>
      </c>
      <c r="Y31" s="2">
        <f t="shared" si="11"/>
        <v>9.5110397354286409</v>
      </c>
      <c r="Z31" s="2">
        <f t="shared" si="12"/>
        <v>56.957662532848403</v>
      </c>
      <c r="AA31" s="2">
        <f t="shared" si="13"/>
        <v>0.47834309918657392</v>
      </c>
      <c r="AB31" s="2">
        <f t="shared" si="14"/>
        <v>1.4005982590044688</v>
      </c>
      <c r="AC31" s="2">
        <v>122</v>
      </c>
      <c r="AD31" s="2">
        <f t="shared" si="15"/>
        <v>0.46686608633482296</v>
      </c>
      <c r="AE31" s="2">
        <v>3367.1599000000001</v>
      </c>
      <c r="AF31" s="2">
        <f t="shared" si="16"/>
        <v>374.2716237700966</v>
      </c>
      <c r="AG31" s="2">
        <f t="shared" si="17"/>
        <v>0.37895379110714306</v>
      </c>
      <c r="AH31" s="2">
        <f t="shared" si="18"/>
        <v>5.7601383295815919E-2</v>
      </c>
      <c r="AI31" s="2">
        <f t="shared" si="19"/>
        <v>10105896800</v>
      </c>
      <c r="AJ31" s="2">
        <f t="shared" si="20"/>
        <v>286167360</v>
      </c>
      <c r="AK31" s="2">
        <f t="shared" si="21"/>
        <v>286.16735999999997</v>
      </c>
      <c r="AL31" s="2" t="s">
        <v>359</v>
      </c>
      <c r="AM31" s="2" t="s">
        <v>158</v>
      </c>
      <c r="AN31" s="2" t="s">
        <v>360</v>
      </c>
      <c r="AO31" s="2" t="s">
        <v>361</v>
      </c>
      <c r="AP31" s="2" t="s">
        <v>362</v>
      </c>
      <c r="AQ31" s="2" t="s">
        <v>363</v>
      </c>
      <c r="AR31" s="2" t="s">
        <v>364</v>
      </c>
      <c r="AS31" s="2">
        <v>3</v>
      </c>
      <c r="AT31" s="2" t="s">
        <v>365</v>
      </c>
      <c r="AU31" s="2" t="s">
        <v>366</v>
      </c>
      <c r="AV31" s="2">
        <v>11</v>
      </c>
      <c r="AW31" s="5">
        <v>81</v>
      </c>
      <c r="AX31" s="5">
        <v>19</v>
      </c>
      <c r="AY31" s="5">
        <v>1</v>
      </c>
      <c r="AZ31" s="5">
        <v>0.7</v>
      </c>
      <c r="BA31" s="5">
        <v>0.1</v>
      </c>
      <c r="BB31" s="5">
        <v>0.1</v>
      </c>
      <c r="BC31" s="5">
        <v>0.9</v>
      </c>
      <c r="BD31" s="5">
        <v>0</v>
      </c>
      <c r="BE31" s="5">
        <v>0.5</v>
      </c>
      <c r="BF31" s="5">
        <v>42.8</v>
      </c>
      <c r="BG31" s="5">
        <v>10.5</v>
      </c>
      <c r="BH31" s="5">
        <v>13.7</v>
      </c>
      <c r="BI31" s="5">
        <v>0</v>
      </c>
      <c r="BJ31" s="5">
        <v>0</v>
      </c>
      <c r="BK31" s="5">
        <v>27.1</v>
      </c>
      <c r="BL31" s="5">
        <v>3.2</v>
      </c>
      <c r="BM31" s="5">
        <v>0</v>
      </c>
      <c r="BN31" s="5">
        <v>0.2</v>
      </c>
      <c r="BO31" s="5">
        <v>470702</v>
      </c>
      <c r="BP31" s="5">
        <v>63523</v>
      </c>
      <c r="BQ31" s="5">
        <v>78</v>
      </c>
      <c r="BR31" s="5">
        <v>11</v>
      </c>
      <c r="BS31" s="5">
        <v>0.14000000000000001</v>
      </c>
      <c r="BT31" s="5">
        <v>0.02</v>
      </c>
      <c r="BU31" s="5">
        <v>639875</v>
      </c>
      <c r="BV31" s="5">
        <v>106</v>
      </c>
      <c r="BW31" s="5">
        <v>0.19</v>
      </c>
      <c r="BX31" s="5">
        <v>3258775</v>
      </c>
      <c r="BY31" s="5">
        <v>253506</v>
      </c>
      <c r="BZ31" s="5">
        <v>540</v>
      </c>
      <c r="CA31" s="5">
        <v>42</v>
      </c>
      <c r="CB31" s="5">
        <v>1.1200000000000001</v>
      </c>
      <c r="CC31" s="5">
        <v>0.09</v>
      </c>
      <c r="CD31" s="5">
        <v>9</v>
      </c>
      <c r="CE31" s="5">
        <v>12</v>
      </c>
      <c r="CF31" s="5">
        <v>25</v>
      </c>
      <c r="CG31" s="5">
        <v>19</v>
      </c>
      <c r="CH31" s="5">
        <v>27</v>
      </c>
      <c r="CI31" s="5">
        <v>18</v>
      </c>
      <c r="CJ31" s="5">
        <v>20</v>
      </c>
      <c r="CK31" s="5">
        <v>0</v>
      </c>
      <c r="CL31" s="5">
        <v>0</v>
      </c>
      <c r="CM31" s="2">
        <v>0</v>
      </c>
      <c r="CN31" s="2">
        <v>0</v>
      </c>
      <c r="CO31" s="2">
        <v>0</v>
      </c>
      <c r="CP31" s="2">
        <v>0</v>
      </c>
      <c r="CQ31" s="5">
        <v>20</v>
      </c>
      <c r="CR31" s="5">
        <v>49</v>
      </c>
      <c r="CS31" s="5">
        <v>0.80513000000000001</v>
      </c>
      <c r="CT31" s="5">
        <v>0.73399000000000003</v>
      </c>
      <c r="CU31" s="2" t="s">
        <v>170</v>
      </c>
    </row>
    <row r="32" spans="1:99" s="2" customFormat="1" x14ac:dyDescent="0.25">
      <c r="A32" s="2" t="s">
        <v>367</v>
      </c>
      <c r="C32" s="2" t="s">
        <v>368</v>
      </c>
      <c r="D32" s="2">
        <v>1856</v>
      </c>
      <c r="E32" s="2">
        <f t="shared" si="22"/>
        <v>159</v>
      </c>
      <c r="F32" s="2">
        <v>0</v>
      </c>
      <c r="G32" s="2">
        <v>15</v>
      </c>
      <c r="H32" s="2">
        <v>0</v>
      </c>
      <c r="I32" s="2">
        <v>156</v>
      </c>
      <c r="J32" s="2">
        <v>58</v>
      </c>
      <c r="K32" s="2">
        <v>156</v>
      </c>
      <c r="L32" s="2">
        <f t="shared" si="1"/>
        <v>6795344.4000000004</v>
      </c>
      <c r="M32" s="2">
        <v>286.17413800000003</v>
      </c>
      <c r="N32" s="2">
        <f t="shared" si="2"/>
        <v>12465745.451280002</v>
      </c>
      <c r="O32" s="2">
        <f t="shared" si="3"/>
        <v>0.44714709062500008</v>
      </c>
      <c r="P32" s="2">
        <f t="shared" si="4"/>
        <v>1158106.6721066802</v>
      </c>
      <c r="Q32" s="2">
        <f t="shared" si="5"/>
        <v>1.1581066721066802</v>
      </c>
      <c r="R32" s="2">
        <v>0</v>
      </c>
      <c r="S32" s="2">
        <f t="shared" si="6"/>
        <v>0</v>
      </c>
      <c r="T32" s="2">
        <f t="shared" si="7"/>
        <v>0</v>
      </c>
      <c r="U32" s="2">
        <f t="shared" si="8"/>
        <v>0</v>
      </c>
      <c r="V32" s="2">
        <v>24308.908955999999</v>
      </c>
      <c r="W32" s="2">
        <f t="shared" si="9"/>
        <v>7.4093554497887997</v>
      </c>
      <c r="X32" s="2">
        <f t="shared" si="10"/>
        <v>4.6039615028126644</v>
      </c>
      <c r="Y32" s="2">
        <f t="shared" si="11"/>
        <v>1.9422317039767452</v>
      </c>
      <c r="Z32" s="2">
        <f t="shared" si="12"/>
        <v>0.54512138295766699</v>
      </c>
      <c r="AA32" s="2">
        <f t="shared" si="13"/>
        <v>103.56674429660741</v>
      </c>
      <c r="AB32" s="2" t="e">
        <f t="shared" si="14"/>
        <v>#DIV/0!</v>
      </c>
      <c r="AC32" s="2">
        <v>0</v>
      </c>
      <c r="AD32" s="2" t="e">
        <f t="shared" si="15"/>
        <v>#DIV/0!</v>
      </c>
      <c r="AE32" s="2">
        <v>0</v>
      </c>
      <c r="AF32" s="2">
        <f t="shared" si="16"/>
        <v>0</v>
      </c>
      <c r="AG32" s="2">
        <f t="shared" si="17"/>
        <v>1.3682943676880924E-2</v>
      </c>
      <c r="AH32" s="2">
        <f t="shared" si="18"/>
        <v>16.187823406648196</v>
      </c>
      <c r="AI32" s="2">
        <f t="shared" si="19"/>
        <v>2526474.2000000002</v>
      </c>
      <c r="AJ32" s="2">
        <f t="shared" si="20"/>
        <v>71541.84</v>
      </c>
      <c r="AK32" s="2">
        <f t="shared" si="21"/>
        <v>7.1541839999999995E-2</v>
      </c>
      <c r="AL32" s="2" t="s">
        <v>369</v>
      </c>
      <c r="AM32" s="2" t="s">
        <v>158</v>
      </c>
      <c r="AN32" s="2" t="s">
        <v>148</v>
      </c>
      <c r="AO32" s="2" t="s">
        <v>148</v>
      </c>
      <c r="AP32" s="2" t="s">
        <v>158</v>
      </c>
      <c r="AQ32" s="2" t="s">
        <v>148</v>
      </c>
      <c r="AR32" s="2" t="s">
        <v>158</v>
      </c>
      <c r="AS32" s="2">
        <v>0</v>
      </c>
      <c r="AT32" s="2" t="s">
        <v>148</v>
      </c>
      <c r="AU32" s="2" t="s">
        <v>148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5">
        <v>0</v>
      </c>
      <c r="CT32" s="5">
        <v>0</v>
      </c>
      <c r="CU32" s="2" t="s">
        <v>170</v>
      </c>
    </row>
    <row r="33" spans="1:99" s="2" customFormat="1" x14ac:dyDescent="0.25">
      <c r="A33" s="2" t="s">
        <v>370</v>
      </c>
      <c r="B33" s="2" t="s">
        <v>371</v>
      </c>
      <c r="C33" s="2" t="s">
        <v>372</v>
      </c>
      <c r="D33" s="2">
        <v>1972</v>
      </c>
      <c r="E33" s="2">
        <f t="shared" si="22"/>
        <v>43</v>
      </c>
      <c r="F33" s="2">
        <v>32</v>
      </c>
      <c r="G33" s="2">
        <v>50.9</v>
      </c>
      <c r="H33" s="2">
        <v>0</v>
      </c>
      <c r="I33" s="2">
        <v>24873</v>
      </c>
      <c r="J33" s="2">
        <v>8624</v>
      </c>
      <c r="K33" s="2">
        <v>24873</v>
      </c>
      <c r="L33" s="2">
        <f t="shared" si="1"/>
        <v>1083465392.7</v>
      </c>
      <c r="M33" s="2">
        <v>401</v>
      </c>
      <c r="N33" s="2">
        <f t="shared" si="2"/>
        <v>17467560</v>
      </c>
      <c r="O33" s="2">
        <f t="shared" si="3"/>
        <v>0.62656250000000002</v>
      </c>
      <c r="P33" s="2">
        <f t="shared" si="4"/>
        <v>1622790.86</v>
      </c>
      <c r="Q33" s="2">
        <f t="shared" si="5"/>
        <v>1.6227908600000001</v>
      </c>
      <c r="R33" s="2">
        <v>24.4</v>
      </c>
      <c r="S33" s="2">
        <f t="shared" si="6"/>
        <v>63.195755999999989</v>
      </c>
      <c r="T33" s="2">
        <f t="shared" si="7"/>
        <v>15616</v>
      </c>
      <c r="U33" s="2">
        <f t="shared" si="8"/>
        <v>680272000</v>
      </c>
      <c r="V33" s="2">
        <v>79442.816246999995</v>
      </c>
      <c r="W33" s="2">
        <f t="shared" si="9"/>
        <v>24.214170392085599</v>
      </c>
      <c r="X33" s="2">
        <f t="shared" si="10"/>
        <v>15.045992740284317</v>
      </c>
      <c r="Y33" s="2">
        <f t="shared" si="11"/>
        <v>5.3620790077516141</v>
      </c>
      <c r="Z33" s="2">
        <f t="shared" si="12"/>
        <v>62.027289026057446</v>
      </c>
      <c r="AA33" s="2">
        <f t="shared" si="13"/>
        <v>2.2762959946637693</v>
      </c>
      <c r="AB33" s="2">
        <f t="shared" si="14"/>
        <v>5.8150583461928855</v>
      </c>
      <c r="AC33" s="2">
        <v>32</v>
      </c>
      <c r="AD33" s="2">
        <f t="shared" si="15"/>
        <v>1.9383527820642952</v>
      </c>
      <c r="AE33" s="2">
        <v>47.43</v>
      </c>
      <c r="AF33" s="2">
        <f t="shared" si="16"/>
        <v>38.942643391521194</v>
      </c>
      <c r="AG33" s="2">
        <f t="shared" si="17"/>
        <v>1.3152615578818061</v>
      </c>
      <c r="AH33" s="2">
        <f t="shared" si="18"/>
        <v>0.1525533303425643</v>
      </c>
      <c r="AI33" s="2">
        <f t="shared" si="19"/>
        <v>375660577.60000002</v>
      </c>
      <c r="AJ33" s="2">
        <f t="shared" si="20"/>
        <v>10637531.52</v>
      </c>
      <c r="AK33" s="2">
        <f t="shared" si="21"/>
        <v>10.63753152</v>
      </c>
      <c r="AL33" s="2" t="s">
        <v>373</v>
      </c>
      <c r="AM33" s="2" t="s">
        <v>158</v>
      </c>
      <c r="AN33" s="2" t="s">
        <v>148</v>
      </c>
      <c r="AO33" s="2" t="s">
        <v>374</v>
      </c>
      <c r="AP33" s="2" t="s">
        <v>375</v>
      </c>
      <c r="AQ33" s="2" t="s">
        <v>376</v>
      </c>
      <c r="AR33" s="2" t="s">
        <v>377</v>
      </c>
      <c r="AS33" s="2">
        <v>1</v>
      </c>
      <c r="AT33" s="2" t="s">
        <v>378</v>
      </c>
      <c r="AU33" s="2" t="s">
        <v>379</v>
      </c>
      <c r="AV33" s="2">
        <v>9</v>
      </c>
      <c r="AW33" s="5">
        <v>19</v>
      </c>
      <c r="AX33" s="5">
        <v>74</v>
      </c>
      <c r="AY33" s="5">
        <v>7</v>
      </c>
      <c r="AZ33" s="5">
        <v>1.3</v>
      </c>
      <c r="BA33" s="5">
        <v>2.7</v>
      </c>
      <c r="BB33" s="5">
        <v>0</v>
      </c>
      <c r="BC33" s="5">
        <v>1.1000000000000001</v>
      </c>
      <c r="BD33" s="5">
        <v>0</v>
      </c>
      <c r="BE33" s="5">
        <v>1.6</v>
      </c>
      <c r="BF33" s="5">
        <v>56.1</v>
      </c>
      <c r="BG33" s="5">
        <v>5.2</v>
      </c>
      <c r="BH33" s="5">
        <v>7.4</v>
      </c>
      <c r="BI33" s="5">
        <v>0</v>
      </c>
      <c r="BJ33" s="5">
        <v>0</v>
      </c>
      <c r="BK33" s="5">
        <v>14</v>
      </c>
      <c r="BL33" s="5">
        <v>5.9</v>
      </c>
      <c r="BM33" s="5">
        <v>0</v>
      </c>
      <c r="BN33" s="5">
        <v>4.5999999999999996</v>
      </c>
      <c r="BO33" s="5">
        <v>7079</v>
      </c>
      <c r="BP33" s="5">
        <v>2222</v>
      </c>
      <c r="BQ33" s="5">
        <v>55</v>
      </c>
      <c r="BR33" s="5">
        <v>17</v>
      </c>
      <c r="BS33" s="5">
        <v>0.16</v>
      </c>
      <c r="BT33" s="5">
        <v>0.05</v>
      </c>
      <c r="BU33" s="5">
        <v>12087</v>
      </c>
      <c r="BV33" s="5">
        <v>94</v>
      </c>
      <c r="BW33" s="5">
        <v>0.27</v>
      </c>
      <c r="BX33" s="5">
        <v>62773</v>
      </c>
      <c r="BY33" s="5">
        <v>3346</v>
      </c>
      <c r="BZ33" s="5">
        <v>490</v>
      </c>
      <c r="CA33" s="5">
        <v>26</v>
      </c>
      <c r="CB33" s="5">
        <v>1.48</v>
      </c>
      <c r="CC33" s="5">
        <v>0.08</v>
      </c>
      <c r="CD33" s="5">
        <v>34</v>
      </c>
      <c r="CE33" s="5">
        <v>43</v>
      </c>
      <c r="CF33" s="5">
        <v>15</v>
      </c>
      <c r="CG33" s="5">
        <v>12</v>
      </c>
      <c r="CH33" s="5">
        <v>29</v>
      </c>
      <c r="CI33" s="5">
        <v>13</v>
      </c>
      <c r="CJ33" s="5">
        <v>21</v>
      </c>
      <c r="CK33" s="5">
        <v>3</v>
      </c>
      <c r="CL33" s="5">
        <v>7</v>
      </c>
      <c r="CM33" s="2">
        <v>0</v>
      </c>
      <c r="CN33" s="2">
        <v>0</v>
      </c>
      <c r="CO33" s="2">
        <v>0</v>
      </c>
      <c r="CP33" s="2">
        <v>0</v>
      </c>
      <c r="CQ33" s="5">
        <v>5</v>
      </c>
      <c r="CR33" s="5">
        <v>18</v>
      </c>
      <c r="CS33" s="5">
        <v>0.63066999999999995</v>
      </c>
      <c r="CT33" s="5">
        <v>0.40649000000000002</v>
      </c>
      <c r="CU33" s="2" t="s">
        <v>142</v>
      </c>
    </row>
    <row r="34" spans="1:99" s="2" customFormat="1" x14ac:dyDescent="0.25">
      <c r="A34" s="2" t="s">
        <v>380</v>
      </c>
      <c r="C34" s="2" t="s">
        <v>381</v>
      </c>
      <c r="D34" s="2">
        <v>0</v>
      </c>
      <c r="F34" s="2">
        <v>0</v>
      </c>
      <c r="G34" s="2">
        <v>84</v>
      </c>
      <c r="H34" s="2">
        <v>0</v>
      </c>
      <c r="I34" s="2">
        <v>17000</v>
      </c>
      <c r="J34" s="2">
        <v>9365</v>
      </c>
      <c r="K34" s="2">
        <v>17000</v>
      </c>
      <c r="L34" s="2">
        <f t="shared" si="1"/>
        <v>740518300</v>
      </c>
      <c r="M34" s="2">
        <v>410</v>
      </c>
      <c r="N34" s="2">
        <f t="shared" si="2"/>
        <v>17859600</v>
      </c>
      <c r="O34" s="2">
        <f t="shared" si="3"/>
        <v>0.640625</v>
      </c>
      <c r="P34" s="2">
        <f t="shared" si="4"/>
        <v>1659212.6</v>
      </c>
      <c r="Q34" s="2">
        <f t="shared" si="5"/>
        <v>1.6592126</v>
      </c>
      <c r="R34" s="2">
        <v>7</v>
      </c>
      <c r="S34" s="2">
        <f t="shared" si="6"/>
        <v>18.129929999999998</v>
      </c>
      <c r="T34" s="2">
        <f t="shared" si="7"/>
        <v>4480</v>
      </c>
      <c r="U34" s="2">
        <f t="shared" si="8"/>
        <v>195160000</v>
      </c>
      <c r="W34" s="2">
        <f t="shared" si="9"/>
        <v>0</v>
      </c>
      <c r="X34" s="2">
        <f t="shared" si="10"/>
        <v>0</v>
      </c>
      <c r="Y34" s="2">
        <f t="shared" si="11"/>
        <v>0</v>
      </c>
      <c r="Z34" s="2">
        <f t="shared" si="12"/>
        <v>41.463319447244061</v>
      </c>
      <c r="AA34" s="2">
        <f t="shared" si="13"/>
        <v>0</v>
      </c>
      <c r="AB34" s="2" t="e">
        <f t="shared" si="14"/>
        <v>#DIV/0!</v>
      </c>
      <c r="AC34" s="2">
        <v>0</v>
      </c>
      <c r="AD34" s="2" t="e">
        <f t="shared" si="15"/>
        <v>#DIV/0!</v>
      </c>
      <c r="AE34" s="2">
        <v>0</v>
      </c>
      <c r="AF34" s="2">
        <f t="shared" si="16"/>
        <v>10.926829268292684</v>
      </c>
      <c r="AG34" s="2">
        <f t="shared" si="17"/>
        <v>0.86950814032962631</v>
      </c>
      <c r="AH34" s="2">
        <f t="shared" si="18"/>
        <v>0.14363561666001909</v>
      </c>
      <c r="AI34" s="2">
        <f t="shared" si="19"/>
        <v>407938463.5</v>
      </c>
      <c r="AJ34" s="2">
        <f t="shared" si="20"/>
        <v>11551540.199999999</v>
      </c>
      <c r="AK34" s="2">
        <f t="shared" si="21"/>
        <v>11.5515402</v>
      </c>
      <c r="AL34" s="2" t="s">
        <v>158</v>
      </c>
      <c r="AM34" s="2" t="s">
        <v>158</v>
      </c>
      <c r="AN34" s="2" t="s">
        <v>148</v>
      </c>
      <c r="AO34" s="2" t="s">
        <v>148</v>
      </c>
      <c r="AP34" s="2" t="s">
        <v>158</v>
      </c>
      <c r="AQ34" s="2" t="s">
        <v>148</v>
      </c>
      <c r="AR34" s="2" t="s">
        <v>158</v>
      </c>
      <c r="AS34" s="2">
        <v>0</v>
      </c>
      <c r="AT34" s="2" t="s">
        <v>148</v>
      </c>
      <c r="AU34" s="2" t="s">
        <v>148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5">
        <v>0</v>
      </c>
      <c r="CT34" s="5">
        <v>0</v>
      </c>
      <c r="CU34" s="2" t="s">
        <v>142</v>
      </c>
    </row>
    <row r="35" spans="1:99" s="2" customFormat="1" x14ac:dyDescent="0.25">
      <c r="A35" s="2" t="s">
        <v>382</v>
      </c>
      <c r="B35" s="2" t="s">
        <v>383</v>
      </c>
      <c r="C35" s="2" t="s">
        <v>384</v>
      </c>
      <c r="D35" s="2">
        <v>1957</v>
      </c>
      <c r="E35" s="2">
        <f t="shared" ref="E35:E52" si="23">2015-D35</f>
        <v>58</v>
      </c>
      <c r="F35" s="2">
        <v>56</v>
      </c>
      <c r="G35" s="2">
        <v>56</v>
      </c>
      <c r="H35" s="2">
        <v>0</v>
      </c>
      <c r="I35" s="2">
        <v>0</v>
      </c>
      <c r="J35" s="2">
        <v>9600</v>
      </c>
      <c r="K35" s="2">
        <v>9600</v>
      </c>
      <c r="L35" s="2">
        <f t="shared" si="1"/>
        <v>418175040</v>
      </c>
      <c r="M35" s="2">
        <v>477.19562400000001</v>
      </c>
      <c r="N35" s="2">
        <f t="shared" si="2"/>
        <v>20786641.381439999</v>
      </c>
      <c r="O35" s="2">
        <f t="shared" si="3"/>
        <v>0.74561816250000001</v>
      </c>
      <c r="P35" s="2">
        <f t="shared" si="4"/>
        <v>1931143.8829406402</v>
      </c>
      <c r="Q35" s="2">
        <f t="shared" si="5"/>
        <v>1.9311438829406402</v>
      </c>
      <c r="R35" s="2">
        <v>0</v>
      </c>
      <c r="S35" s="2">
        <f t="shared" si="6"/>
        <v>0</v>
      </c>
      <c r="T35" s="2">
        <f t="shared" si="7"/>
        <v>0</v>
      </c>
      <c r="U35" s="2">
        <f t="shared" si="8"/>
        <v>0</v>
      </c>
      <c r="V35" s="2">
        <v>82129.057876999999</v>
      </c>
      <c r="W35" s="2">
        <f t="shared" si="9"/>
        <v>25.032936840909599</v>
      </c>
      <c r="X35" s="2">
        <f t="shared" si="10"/>
        <v>15.554750787556539</v>
      </c>
      <c r="Y35" s="2">
        <f t="shared" si="11"/>
        <v>5.081587152122399</v>
      </c>
      <c r="Z35" s="2">
        <f t="shared" si="12"/>
        <v>20.117489512922496</v>
      </c>
      <c r="AA35" s="2">
        <f t="shared" si="13"/>
        <v>2.1140169176595891</v>
      </c>
      <c r="AB35" s="2">
        <f t="shared" si="14"/>
        <v>1.0777226524779908</v>
      </c>
      <c r="AC35" s="2">
        <v>56</v>
      </c>
      <c r="AD35" s="2">
        <f t="shared" si="15"/>
        <v>0.35924088415933031</v>
      </c>
      <c r="AE35" s="2">
        <v>0</v>
      </c>
      <c r="AF35" s="2">
        <f t="shared" si="16"/>
        <v>0</v>
      </c>
      <c r="AG35" s="2">
        <f t="shared" si="17"/>
        <v>0.39104529988706016</v>
      </c>
      <c r="AH35" s="2">
        <f t="shared" si="18"/>
        <v>0.16308397472164124</v>
      </c>
      <c r="AI35" s="2">
        <f t="shared" si="19"/>
        <v>418175040</v>
      </c>
      <c r="AJ35" s="2">
        <f t="shared" si="20"/>
        <v>11841408</v>
      </c>
      <c r="AK35" s="2">
        <f t="shared" si="21"/>
        <v>11.841407999999999</v>
      </c>
      <c r="AL35" s="2" t="s">
        <v>385</v>
      </c>
      <c r="AM35" s="2" t="s">
        <v>386</v>
      </c>
      <c r="AN35" s="2" t="s">
        <v>387</v>
      </c>
      <c r="AO35" s="2" t="s">
        <v>388</v>
      </c>
      <c r="AP35" s="2" t="s">
        <v>158</v>
      </c>
      <c r="AQ35" s="2" t="s">
        <v>148</v>
      </c>
      <c r="AR35" s="2" t="s">
        <v>158</v>
      </c>
      <c r="AS35" s="2">
        <v>0</v>
      </c>
      <c r="AT35" s="2" t="s">
        <v>148</v>
      </c>
      <c r="AU35" s="2" t="s">
        <v>148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5">
        <v>0</v>
      </c>
      <c r="CT35" s="5">
        <v>0</v>
      </c>
      <c r="CU35" s="2" t="s">
        <v>170</v>
      </c>
    </row>
    <row r="36" spans="1:99" s="2" customFormat="1" x14ac:dyDescent="0.25">
      <c r="A36" s="2" t="s">
        <v>389</v>
      </c>
      <c r="C36" s="2" t="s">
        <v>390</v>
      </c>
      <c r="D36" s="2">
        <v>1919</v>
      </c>
      <c r="E36" s="2">
        <f t="shared" si="23"/>
        <v>96</v>
      </c>
      <c r="F36" s="2">
        <v>0</v>
      </c>
      <c r="G36" s="2">
        <v>22</v>
      </c>
      <c r="H36" s="2">
        <v>0</v>
      </c>
      <c r="I36" s="2">
        <v>5990</v>
      </c>
      <c r="J36" s="2">
        <v>1056</v>
      </c>
      <c r="K36" s="2">
        <v>5990</v>
      </c>
      <c r="L36" s="2">
        <f t="shared" si="1"/>
        <v>260923801</v>
      </c>
      <c r="M36" s="2">
        <v>257.71585700000003</v>
      </c>
      <c r="N36" s="2">
        <f t="shared" si="2"/>
        <v>11226102.730920002</v>
      </c>
      <c r="O36" s="2">
        <f t="shared" si="3"/>
        <v>0.40268102656250004</v>
      </c>
      <c r="P36" s="2">
        <f t="shared" si="4"/>
        <v>1042939.9930590201</v>
      </c>
      <c r="Q36" s="2">
        <f t="shared" si="5"/>
        <v>1.0429399930590202</v>
      </c>
      <c r="R36" s="2">
        <v>0</v>
      </c>
      <c r="S36" s="2">
        <f t="shared" si="6"/>
        <v>0</v>
      </c>
      <c r="T36" s="2">
        <f t="shared" si="7"/>
        <v>0</v>
      </c>
      <c r="U36" s="2">
        <f t="shared" si="8"/>
        <v>0</v>
      </c>
      <c r="V36" s="2">
        <v>53899.973413</v>
      </c>
      <c r="W36" s="2">
        <f t="shared" si="9"/>
        <v>16.428711896282397</v>
      </c>
      <c r="X36" s="2">
        <f t="shared" si="10"/>
        <v>10.208331564581723</v>
      </c>
      <c r="Y36" s="2">
        <f t="shared" si="11"/>
        <v>4.5380444352792217</v>
      </c>
      <c r="Z36" s="2">
        <f t="shared" si="12"/>
        <v>23.242598723182784</v>
      </c>
      <c r="AA36" s="2">
        <f t="shared" si="13"/>
        <v>12.612683080410704</v>
      </c>
      <c r="AB36" s="2" t="e">
        <f t="shared" si="14"/>
        <v>#DIV/0!</v>
      </c>
      <c r="AC36" s="2">
        <v>0</v>
      </c>
      <c r="AD36" s="2" t="e">
        <f t="shared" si="15"/>
        <v>#DIV/0!</v>
      </c>
      <c r="AE36" s="2">
        <v>0</v>
      </c>
      <c r="AF36" s="2">
        <f t="shared" si="16"/>
        <v>0</v>
      </c>
      <c r="AG36" s="2">
        <f t="shared" si="17"/>
        <v>0.61477419059405491</v>
      </c>
      <c r="AH36" s="2">
        <f t="shared" si="18"/>
        <v>0.80068794725871362</v>
      </c>
      <c r="AI36" s="2">
        <f t="shared" si="19"/>
        <v>45999254.399999999</v>
      </c>
      <c r="AJ36" s="2">
        <f t="shared" si="20"/>
        <v>1302554.8800000001</v>
      </c>
      <c r="AK36" s="2">
        <f t="shared" si="21"/>
        <v>1.3025548800000002</v>
      </c>
      <c r="AL36" s="2" t="s">
        <v>391</v>
      </c>
      <c r="AM36" s="2" t="s">
        <v>392</v>
      </c>
      <c r="AN36" s="2" t="s">
        <v>393</v>
      </c>
      <c r="AO36" s="2" t="s">
        <v>394</v>
      </c>
      <c r="AP36" s="2" t="s">
        <v>395</v>
      </c>
      <c r="AQ36" s="2" t="s">
        <v>396</v>
      </c>
      <c r="AR36" s="2" t="s">
        <v>297</v>
      </c>
      <c r="AS36" s="2">
        <v>1</v>
      </c>
      <c r="AT36" s="2" t="s">
        <v>397</v>
      </c>
      <c r="AU36" s="2" t="s">
        <v>398</v>
      </c>
      <c r="AV36" s="2">
        <v>14</v>
      </c>
      <c r="AW36" s="5">
        <v>31</v>
      </c>
      <c r="AX36" s="5">
        <v>65</v>
      </c>
      <c r="AY36" s="5">
        <v>4</v>
      </c>
      <c r="AZ36" s="5">
        <v>9.6</v>
      </c>
      <c r="BA36" s="5">
        <v>6.6</v>
      </c>
      <c r="BB36" s="5">
        <v>3.3</v>
      </c>
      <c r="BC36" s="5">
        <v>2.9</v>
      </c>
      <c r="BD36" s="5">
        <v>0</v>
      </c>
      <c r="BE36" s="5">
        <v>1</v>
      </c>
      <c r="BF36" s="5">
        <v>34.4</v>
      </c>
      <c r="BG36" s="5">
        <v>10.8</v>
      </c>
      <c r="BH36" s="5">
        <v>19.5</v>
      </c>
      <c r="BI36" s="5">
        <v>0</v>
      </c>
      <c r="BJ36" s="5">
        <v>0</v>
      </c>
      <c r="BK36" s="5">
        <v>9.9</v>
      </c>
      <c r="BL36" s="5">
        <v>0</v>
      </c>
      <c r="BM36" s="5">
        <v>0</v>
      </c>
      <c r="BN36" s="5">
        <v>2.1</v>
      </c>
      <c r="BO36" s="5">
        <v>3068</v>
      </c>
      <c r="BP36" s="5">
        <v>55</v>
      </c>
      <c r="BQ36" s="5">
        <v>236</v>
      </c>
      <c r="BR36" s="5">
        <v>4</v>
      </c>
      <c r="BS36" s="5">
        <v>0.64</v>
      </c>
      <c r="BT36" s="5">
        <v>0.01</v>
      </c>
      <c r="BU36" s="5">
        <v>3653</v>
      </c>
      <c r="BV36" s="5">
        <v>281</v>
      </c>
      <c r="BW36" s="5">
        <v>0.77</v>
      </c>
      <c r="BX36" s="5">
        <v>7733</v>
      </c>
      <c r="BY36" s="5">
        <v>647</v>
      </c>
      <c r="BZ36" s="5">
        <v>595</v>
      </c>
      <c r="CA36" s="5">
        <v>50</v>
      </c>
      <c r="CB36" s="5">
        <v>0.12</v>
      </c>
      <c r="CC36" s="5">
        <v>0.01</v>
      </c>
      <c r="CD36" s="5">
        <v>45</v>
      </c>
      <c r="CE36" s="5">
        <v>65</v>
      </c>
      <c r="CF36" s="5">
        <v>6</v>
      </c>
      <c r="CG36" s="5">
        <v>7</v>
      </c>
      <c r="CH36" s="5">
        <v>31</v>
      </c>
      <c r="CI36" s="5">
        <v>15</v>
      </c>
      <c r="CJ36" s="5">
        <v>22</v>
      </c>
      <c r="CK36" s="5">
        <v>2</v>
      </c>
      <c r="CL36" s="5">
        <v>3</v>
      </c>
      <c r="CM36" s="2">
        <v>0</v>
      </c>
      <c r="CN36" s="2">
        <v>0</v>
      </c>
      <c r="CO36" s="2">
        <v>0</v>
      </c>
      <c r="CP36" s="2">
        <v>0</v>
      </c>
      <c r="CQ36" s="5">
        <v>1</v>
      </c>
      <c r="CR36" s="5">
        <v>2</v>
      </c>
      <c r="CS36" s="5">
        <v>0.97748000000000002</v>
      </c>
      <c r="CT36" s="5">
        <v>0.98392000000000002</v>
      </c>
      <c r="CU36" s="2" t="s">
        <v>170</v>
      </c>
    </row>
    <row r="37" spans="1:99" s="2" customFormat="1" x14ac:dyDescent="0.25">
      <c r="A37" s="2" t="s">
        <v>399</v>
      </c>
      <c r="C37" s="2" t="s">
        <v>400</v>
      </c>
      <c r="D37" s="2">
        <v>1965</v>
      </c>
      <c r="E37" s="2">
        <f t="shared" si="23"/>
        <v>50</v>
      </c>
      <c r="F37" s="2">
        <v>34</v>
      </c>
      <c r="G37" s="2">
        <v>40</v>
      </c>
      <c r="H37" s="2">
        <v>0</v>
      </c>
      <c r="I37" s="2">
        <v>7274</v>
      </c>
      <c r="J37" s="2">
        <v>4603</v>
      </c>
      <c r="K37" s="2">
        <v>7274</v>
      </c>
      <c r="L37" s="2">
        <f t="shared" si="1"/>
        <v>316854712.60000002</v>
      </c>
      <c r="M37" s="2">
        <v>351</v>
      </c>
      <c r="N37" s="2">
        <f t="shared" si="2"/>
        <v>15289560</v>
      </c>
      <c r="O37" s="2">
        <f t="shared" si="3"/>
        <v>0.54843750000000002</v>
      </c>
      <c r="P37" s="2">
        <f t="shared" si="4"/>
        <v>1420447.86</v>
      </c>
      <c r="Q37" s="2">
        <f t="shared" si="5"/>
        <v>1.4204478600000001</v>
      </c>
      <c r="R37" s="2">
        <v>6.87</v>
      </c>
      <c r="S37" s="2">
        <f t="shared" si="6"/>
        <v>17.793231299999999</v>
      </c>
      <c r="T37" s="2">
        <f t="shared" si="7"/>
        <v>4396.8</v>
      </c>
      <c r="U37" s="2">
        <f t="shared" si="8"/>
        <v>191535600</v>
      </c>
      <c r="W37" s="2">
        <f t="shared" si="9"/>
        <v>0</v>
      </c>
      <c r="X37" s="2">
        <f t="shared" si="10"/>
        <v>0</v>
      </c>
      <c r="Y37" s="2">
        <f t="shared" si="11"/>
        <v>0</v>
      </c>
      <c r="Z37" s="2">
        <f t="shared" si="12"/>
        <v>20.72359914870016</v>
      </c>
      <c r="AA37" s="2">
        <f t="shared" si="13"/>
        <v>0</v>
      </c>
      <c r="AB37" s="2">
        <f t="shared" si="14"/>
        <v>1.8285528660617789</v>
      </c>
      <c r="AC37" s="2">
        <v>34</v>
      </c>
      <c r="AD37" s="2">
        <f t="shared" si="15"/>
        <v>0.6095176220205929</v>
      </c>
      <c r="AE37" s="2">
        <v>0</v>
      </c>
      <c r="AF37" s="2">
        <f t="shared" si="16"/>
        <v>12.526495726495726</v>
      </c>
      <c r="AG37" s="2">
        <f t="shared" si="17"/>
        <v>0.46969197273406632</v>
      </c>
      <c r="AH37" s="2">
        <f t="shared" si="18"/>
        <v>0.2501797820389664</v>
      </c>
      <c r="AI37" s="2">
        <f t="shared" si="19"/>
        <v>200506219.70000002</v>
      </c>
      <c r="AJ37" s="2">
        <f t="shared" si="20"/>
        <v>5677708.4400000004</v>
      </c>
      <c r="AK37" s="2">
        <f t="shared" si="21"/>
        <v>5.67770844</v>
      </c>
      <c r="AL37" s="2" t="s">
        <v>158</v>
      </c>
      <c r="AM37" s="2" t="s">
        <v>158</v>
      </c>
      <c r="AN37" s="2" t="s">
        <v>148</v>
      </c>
      <c r="AO37" s="2" t="s">
        <v>148</v>
      </c>
      <c r="AP37" s="2" t="s">
        <v>158</v>
      </c>
      <c r="AQ37" s="2" t="s">
        <v>148</v>
      </c>
      <c r="AR37" s="2" t="s">
        <v>158</v>
      </c>
      <c r="AS37" s="2">
        <v>0</v>
      </c>
      <c r="AT37" s="2" t="s">
        <v>148</v>
      </c>
      <c r="AU37" s="2" t="s">
        <v>148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5">
        <v>0</v>
      </c>
      <c r="CT37" s="5">
        <v>0</v>
      </c>
      <c r="CU37" s="2" t="s">
        <v>142</v>
      </c>
    </row>
    <row r="38" spans="1:99" s="2" customFormat="1" x14ac:dyDescent="0.25">
      <c r="A38" s="2" t="s">
        <v>401</v>
      </c>
      <c r="B38" s="2" t="s">
        <v>402</v>
      </c>
      <c r="C38" s="2" t="s">
        <v>403</v>
      </c>
      <c r="D38" s="2">
        <v>1934</v>
      </c>
      <c r="E38" s="2">
        <f t="shared" si="23"/>
        <v>81</v>
      </c>
      <c r="F38" s="2">
        <v>16</v>
      </c>
      <c r="G38" s="2">
        <v>16</v>
      </c>
      <c r="H38" s="2">
        <v>401</v>
      </c>
      <c r="I38" s="2">
        <v>101</v>
      </c>
      <c r="J38" s="2">
        <v>43</v>
      </c>
      <c r="K38" s="2">
        <v>101</v>
      </c>
      <c r="L38" s="2">
        <f t="shared" si="1"/>
        <v>4399549.9000000004</v>
      </c>
      <c r="M38" s="2">
        <v>263.57767899999999</v>
      </c>
      <c r="N38" s="2">
        <f t="shared" si="2"/>
        <v>11481443.697239999</v>
      </c>
      <c r="O38" s="2">
        <f t="shared" si="3"/>
        <v>0.41184012343749998</v>
      </c>
      <c r="P38" s="2">
        <f t="shared" si="4"/>
        <v>1066661.96603794</v>
      </c>
      <c r="Q38" s="2">
        <f t="shared" si="5"/>
        <v>1.0666619660379399</v>
      </c>
      <c r="R38" s="2">
        <v>0</v>
      </c>
      <c r="S38" s="2">
        <f t="shared" si="6"/>
        <v>0</v>
      </c>
      <c r="T38" s="2">
        <f t="shared" si="7"/>
        <v>0</v>
      </c>
      <c r="U38" s="2">
        <f t="shared" si="8"/>
        <v>0</v>
      </c>
      <c r="V38" s="2">
        <v>54715.346788000003</v>
      </c>
      <c r="W38" s="2">
        <f t="shared" si="9"/>
        <v>16.677237700982399</v>
      </c>
      <c r="X38" s="2">
        <f t="shared" si="10"/>
        <v>10.362758389566473</v>
      </c>
      <c r="Y38" s="2">
        <f t="shared" si="11"/>
        <v>4.5551806513509998</v>
      </c>
      <c r="Z38" s="2">
        <f t="shared" si="12"/>
        <v>0.38318786522095644</v>
      </c>
      <c r="AA38" s="2">
        <f t="shared" si="13"/>
        <v>314.42969260316244</v>
      </c>
      <c r="AB38" s="2">
        <f t="shared" si="14"/>
        <v>7.1847724728929335E-2</v>
      </c>
      <c r="AC38" s="2">
        <v>16</v>
      </c>
      <c r="AD38" s="2">
        <f t="shared" si="15"/>
        <v>2.3949241576309777E-2</v>
      </c>
      <c r="AE38" s="2">
        <v>0</v>
      </c>
      <c r="AF38" s="2">
        <f t="shared" si="16"/>
        <v>0</v>
      </c>
      <c r="AG38" s="2">
        <f t="shared" si="17"/>
        <v>1.0022104934825282E-2</v>
      </c>
      <c r="AH38" s="2">
        <f t="shared" si="18"/>
        <v>20.110656219347266</v>
      </c>
      <c r="AI38" s="2">
        <f t="shared" si="19"/>
        <v>1873075.7</v>
      </c>
      <c r="AJ38" s="2">
        <f t="shared" si="20"/>
        <v>53039.64</v>
      </c>
      <c r="AK38" s="2">
        <f t="shared" si="21"/>
        <v>5.3039639999999999E-2</v>
      </c>
      <c r="AL38" s="2" t="s">
        <v>404</v>
      </c>
      <c r="AM38" s="2" t="s">
        <v>158</v>
      </c>
      <c r="AN38" s="2" t="s">
        <v>148</v>
      </c>
      <c r="AO38" s="2" t="s">
        <v>148</v>
      </c>
      <c r="AP38" s="2" t="s">
        <v>405</v>
      </c>
      <c r="AQ38" s="2" t="s">
        <v>406</v>
      </c>
      <c r="AR38" s="2" t="s">
        <v>407</v>
      </c>
      <c r="AS38" s="2">
        <v>0</v>
      </c>
      <c r="AT38" s="2" t="s">
        <v>408</v>
      </c>
      <c r="AU38" s="2" t="s">
        <v>409</v>
      </c>
      <c r="AV38" s="2">
        <v>14</v>
      </c>
      <c r="AW38" s="5">
        <v>15</v>
      </c>
      <c r="AX38" s="5">
        <v>81</v>
      </c>
      <c r="AY38" s="5">
        <v>4</v>
      </c>
      <c r="AZ38" s="5">
        <v>33.799999999999997</v>
      </c>
      <c r="BA38" s="5">
        <v>18.100000000000001</v>
      </c>
      <c r="BB38" s="5">
        <v>0</v>
      </c>
      <c r="BC38" s="5">
        <v>4.4000000000000004</v>
      </c>
      <c r="BD38" s="5">
        <v>0.2</v>
      </c>
      <c r="BE38" s="5">
        <v>1</v>
      </c>
      <c r="BF38" s="5">
        <v>12.4</v>
      </c>
      <c r="BG38" s="5">
        <v>7.5</v>
      </c>
      <c r="BH38" s="5">
        <v>6</v>
      </c>
      <c r="BI38" s="5">
        <v>0</v>
      </c>
      <c r="BJ38" s="5">
        <v>0</v>
      </c>
      <c r="BK38" s="5">
        <v>12.6</v>
      </c>
      <c r="BL38" s="5">
        <v>3.6</v>
      </c>
      <c r="BM38" s="5">
        <v>0</v>
      </c>
      <c r="BN38" s="5">
        <v>0.5</v>
      </c>
      <c r="BO38" s="5">
        <v>22313</v>
      </c>
      <c r="BP38" s="5">
        <v>521</v>
      </c>
      <c r="BQ38" s="5">
        <v>256</v>
      </c>
      <c r="BR38" s="5">
        <v>6</v>
      </c>
      <c r="BS38" s="5">
        <v>0.7</v>
      </c>
      <c r="BT38" s="5">
        <v>0.02</v>
      </c>
      <c r="BU38" s="5">
        <v>26644</v>
      </c>
      <c r="BV38" s="5">
        <v>306</v>
      </c>
      <c r="BW38" s="5">
        <v>0.84</v>
      </c>
      <c r="BX38" s="5">
        <v>48353</v>
      </c>
      <c r="BY38" s="5">
        <v>3673</v>
      </c>
      <c r="BZ38" s="5">
        <v>556</v>
      </c>
      <c r="CA38" s="5">
        <v>42</v>
      </c>
      <c r="CB38" s="5">
        <v>554.49</v>
      </c>
      <c r="CC38" s="5">
        <v>42.8</v>
      </c>
      <c r="CD38" s="5">
        <v>47</v>
      </c>
      <c r="CE38" s="5">
        <v>71</v>
      </c>
      <c r="CF38" s="5">
        <v>29</v>
      </c>
      <c r="CG38" s="5">
        <v>18</v>
      </c>
      <c r="CH38" s="5">
        <v>19</v>
      </c>
      <c r="CI38" s="5">
        <v>4</v>
      </c>
      <c r="CJ38" s="5">
        <v>7</v>
      </c>
      <c r="CK38" s="5">
        <v>0</v>
      </c>
      <c r="CL38" s="5">
        <v>0</v>
      </c>
      <c r="CM38" s="2">
        <v>0</v>
      </c>
      <c r="CN38" s="2">
        <v>0</v>
      </c>
      <c r="CO38" s="2">
        <v>0</v>
      </c>
      <c r="CP38" s="2">
        <v>0</v>
      </c>
      <c r="CQ38" s="5">
        <v>1</v>
      </c>
      <c r="CR38" s="5">
        <v>3</v>
      </c>
      <c r="CS38" s="5">
        <v>1</v>
      </c>
      <c r="CT38" s="5">
        <v>1</v>
      </c>
      <c r="CU38" s="2" t="s">
        <v>170</v>
      </c>
    </row>
    <row r="39" spans="1:99" s="2" customFormat="1" x14ac:dyDescent="0.25">
      <c r="A39" s="2" t="s">
        <v>410</v>
      </c>
      <c r="B39" s="2" t="s">
        <v>411</v>
      </c>
      <c r="C39" s="2" t="s">
        <v>412</v>
      </c>
      <c r="D39" s="2">
        <v>1941</v>
      </c>
      <c r="E39" s="2">
        <f t="shared" si="23"/>
        <v>74</v>
      </c>
      <c r="F39" s="2">
        <v>16</v>
      </c>
      <c r="G39" s="2">
        <v>18</v>
      </c>
      <c r="H39" s="2">
        <v>1500</v>
      </c>
      <c r="I39" s="2">
        <v>1430</v>
      </c>
      <c r="J39" s="2">
        <v>1190</v>
      </c>
      <c r="K39" s="2">
        <v>1430</v>
      </c>
      <c r="L39" s="2">
        <f t="shared" si="1"/>
        <v>62290657</v>
      </c>
      <c r="M39" s="2">
        <v>260</v>
      </c>
      <c r="N39" s="2">
        <f t="shared" si="2"/>
        <v>11325600</v>
      </c>
      <c r="O39" s="2">
        <f t="shared" si="3"/>
        <v>0.40625</v>
      </c>
      <c r="P39" s="2">
        <f t="shared" si="4"/>
        <v>1052183.6000000001</v>
      </c>
      <c r="Q39" s="2">
        <f t="shared" si="5"/>
        <v>1.0521836</v>
      </c>
      <c r="R39" s="2">
        <v>6.85</v>
      </c>
      <c r="S39" s="2">
        <f t="shared" si="6"/>
        <v>17.741431499999997</v>
      </c>
      <c r="T39" s="2">
        <f t="shared" si="7"/>
        <v>4384</v>
      </c>
      <c r="U39" s="2">
        <f t="shared" si="8"/>
        <v>190978000</v>
      </c>
      <c r="W39" s="2">
        <f t="shared" si="9"/>
        <v>0</v>
      </c>
      <c r="X39" s="2">
        <f t="shared" si="10"/>
        <v>0</v>
      </c>
      <c r="Y39" s="2">
        <f t="shared" si="11"/>
        <v>0</v>
      </c>
      <c r="Z39" s="2">
        <f t="shared" si="12"/>
        <v>5.4999873737373735</v>
      </c>
      <c r="AA39" s="2">
        <f t="shared" si="13"/>
        <v>0</v>
      </c>
      <c r="AB39" s="2">
        <f t="shared" si="14"/>
        <v>1.0312476325757576</v>
      </c>
      <c r="AC39" s="2">
        <v>16</v>
      </c>
      <c r="AD39" s="2">
        <f t="shared" si="15"/>
        <v>0.34374921085858584</v>
      </c>
      <c r="AE39" s="2">
        <v>0</v>
      </c>
      <c r="AF39" s="2">
        <f t="shared" si="16"/>
        <v>16.861538461538462</v>
      </c>
      <c r="AG39" s="2">
        <f t="shared" si="17"/>
        <v>0.14483600307573161</v>
      </c>
      <c r="AH39" s="2">
        <f t="shared" si="18"/>
        <v>0.71682386350785099</v>
      </c>
      <c r="AI39" s="2">
        <f t="shared" si="19"/>
        <v>51836281</v>
      </c>
      <c r="AJ39" s="2">
        <f t="shared" si="20"/>
        <v>1467841.2</v>
      </c>
      <c r="AK39" s="2">
        <f t="shared" si="21"/>
        <v>1.4678411999999998</v>
      </c>
      <c r="AL39" s="2" t="s">
        <v>158</v>
      </c>
      <c r="AM39" s="2" t="s">
        <v>158</v>
      </c>
      <c r="AN39" s="2" t="s">
        <v>148</v>
      </c>
      <c r="AO39" s="2" t="s">
        <v>148</v>
      </c>
      <c r="AP39" s="2" t="s">
        <v>158</v>
      </c>
      <c r="AQ39" s="2" t="s">
        <v>148</v>
      </c>
      <c r="AR39" s="2" t="s">
        <v>158</v>
      </c>
      <c r="AS39" s="2">
        <v>0</v>
      </c>
      <c r="AT39" s="2" t="s">
        <v>148</v>
      </c>
      <c r="AU39" s="2" t="s">
        <v>148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5">
        <v>0</v>
      </c>
      <c r="CT39" s="5">
        <v>0</v>
      </c>
      <c r="CU39" s="2" t="s">
        <v>142</v>
      </c>
    </row>
    <row r="40" spans="1:99" s="2" customFormat="1" x14ac:dyDescent="0.25">
      <c r="A40" s="2" t="s">
        <v>413</v>
      </c>
      <c r="B40" s="2" t="s">
        <v>414</v>
      </c>
      <c r="C40" s="2" t="s">
        <v>415</v>
      </c>
      <c r="D40" s="2">
        <v>1839</v>
      </c>
      <c r="E40" s="2">
        <f t="shared" si="23"/>
        <v>176</v>
      </c>
      <c r="F40" s="2">
        <v>0</v>
      </c>
      <c r="G40" s="2">
        <v>21</v>
      </c>
      <c r="H40" s="2">
        <v>0</v>
      </c>
      <c r="I40" s="2">
        <v>3950</v>
      </c>
      <c r="J40" s="2">
        <v>1800</v>
      </c>
      <c r="K40" s="2">
        <v>3950</v>
      </c>
      <c r="L40" s="2">
        <f t="shared" si="1"/>
        <v>172061605</v>
      </c>
      <c r="M40" s="2">
        <v>370</v>
      </c>
      <c r="N40" s="2">
        <f t="shared" si="2"/>
        <v>16117200</v>
      </c>
      <c r="O40" s="2">
        <f t="shared" si="3"/>
        <v>0.578125</v>
      </c>
      <c r="P40" s="2">
        <f t="shared" si="4"/>
        <v>1497338.2</v>
      </c>
      <c r="Q40" s="2">
        <f t="shared" si="5"/>
        <v>1.4973382000000002</v>
      </c>
      <c r="R40" s="2">
        <v>3400</v>
      </c>
      <c r="S40" s="2">
        <f t="shared" si="6"/>
        <v>8805.9659999999985</v>
      </c>
      <c r="T40" s="2">
        <f t="shared" si="7"/>
        <v>2176000</v>
      </c>
      <c r="U40" s="2">
        <f t="shared" si="8"/>
        <v>94792000000</v>
      </c>
      <c r="W40" s="2">
        <f t="shared" si="9"/>
        <v>0</v>
      </c>
      <c r="X40" s="2">
        <f t="shared" si="10"/>
        <v>0</v>
      </c>
      <c r="Y40" s="2">
        <f t="shared" si="11"/>
        <v>0</v>
      </c>
      <c r="Z40" s="2">
        <f t="shared" si="12"/>
        <v>10.675651167696623</v>
      </c>
      <c r="AA40" s="2">
        <f t="shared" si="13"/>
        <v>0</v>
      </c>
      <c r="AB40" s="2" t="e">
        <f t="shared" si="14"/>
        <v>#DIV/0!</v>
      </c>
      <c r="AC40" s="2">
        <v>0</v>
      </c>
      <c r="AD40" s="2" t="e">
        <f t="shared" si="15"/>
        <v>#DIV/0!</v>
      </c>
      <c r="AE40" s="2">
        <v>0</v>
      </c>
      <c r="AF40" s="2">
        <f t="shared" si="16"/>
        <v>5881.0810810810808</v>
      </c>
      <c r="AG40" s="2">
        <f t="shared" si="17"/>
        <v>0.23566496623180244</v>
      </c>
      <c r="AH40" s="2">
        <f t="shared" si="18"/>
        <v>0.67439646816774945</v>
      </c>
      <c r="AI40" s="2">
        <f t="shared" si="19"/>
        <v>78407820</v>
      </c>
      <c r="AJ40" s="2">
        <f t="shared" si="20"/>
        <v>2220264</v>
      </c>
      <c r="AK40" s="2">
        <f t="shared" si="21"/>
        <v>2.2202639999999998</v>
      </c>
      <c r="AL40" s="2" t="s">
        <v>158</v>
      </c>
      <c r="AM40" s="2" t="s">
        <v>158</v>
      </c>
      <c r="AN40" s="2" t="s">
        <v>148</v>
      </c>
      <c r="AO40" s="2" t="s">
        <v>148</v>
      </c>
      <c r="AP40" s="2" t="s">
        <v>158</v>
      </c>
      <c r="AQ40" s="2" t="s">
        <v>148</v>
      </c>
      <c r="AR40" s="2" t="s">
        <v>158</v>
      </c>
      <c r="AS40" s="2">
        <v>0</v>
      </c>
      <c r="AT40" s="2" t="s">
        <v>148</v>
      </c>
      <c r="AU40" s="2" t="s">
        <v>148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5">
        <v>0</v>
      </c>
      <c r="CT40" s="5">
        <v>0</v>
      </c>
      <c r="CU40" s="2" t="s">
        <v>142</v>
      </c>
    </row>
    <row r="41" spans="1:99" s="2" customFormat="1" x14ac:dyDescent="0.25">
      <c r="A41" s="2" t="s">
        <v>416</v>
      </c>
      <c r="C41" s="2" t="s">
        <v>417</v>
      </c>
      <c r="D41" s="2">
        <v>1945</v>
      </c>
      <c r="E41" s="2">
        <f t="shared" si="23"/>
        <v>70</v>
      </c>
      <c r="F41" s="2">
        <v>20</v>
      </c>
      <c r="G41" s="2">
        <v>21.8</v>
      </c>
      <c r="H41" s="2">
        <v>0</v>
      </c>
      <c r="I41" s="2">
        <v>4111</v>
      </c>
      <c r="J41" s="2">
        <v>445</v>
      </c>
      <c r="K41" s="2">
        <v>4111</v>
      </c>
      <c r="L41" s="2">
        <f t="shared" si="1"/>
        <v>179074748.90000001</v>
      </c>
      <c r="M41" s="2">
        <v>445</v>
      </c>
      <c r="N41" s="2">
        <f t="shared" si="2"/>
        <v>19384200</v>
      </c>
      <c r="O41" s="2">
        <f t="shared" si="3"/>
        <v>0.6953125</v>
      </c>
      <c r="P41" s="2">
        <f t="shared" si="4"/>
        <v>1800852.7</v>
      </c>
      <c r="Q41" s="2">
        <f t="shared" si="5"/>
        <v>1.8008527000000001</v>
      </c>
      <c r="R41" s="2">
        <v>13.96</v>
      </c>
      <c r="S41" s="2">
        <f t="shared" si="6"/>
        <v>36.156260400000001</v>
      </c>
      <c r="T41" s="2">
        <f t="shared" si="7"/>
        <v>8934.4000000000015</v>
      </c>
      <c r="U41" s="2">
        <f t="shared" si="8"/>
        <v>389204800</v>
      </c>
      <c r="W41" s="2">
        <f t="shared" si="9"/>
        <v>0</v>
      </c>
      <c r="X41" s="2">
        <f t="shared" si="10"/>
        <v>0</v>
      </c>
      <c r="Y41" s="2">
        <f t="shared" si="11"/>
        <v>0</v>
      </c>
      <c r="Z41" s="2">
        <f t="shared" si="12"/>
        <v>9.2381810391968724</v>
      </c>
      <c r="AA41" s="2">
        <f t="shared" si="13"/>
        <v>0</v>
      </c>
      <c r="AB41" s="2">
        <f t="shared" si="14"/>
        <v>1.3857271558795308</v>
      </c>
      <c r="AC41" s="2">
        <v>20</v>
      </c>
      <c r="AD41" s="2">
        <f t="shared" si="15"/>
        <v>0.46190905195984361</v>
      </c>
      <c r="AE41" s="2">
        <v>0</v>
      </c>
      <c r="AF41" s="2">
        <f t="shared" si="16"/>
        <v>20.07730337078652</v>
      </c>
      <c r="AG41" s="2">
        <f t="shared" si="17"/>
        <v>0.18595504965579632</v>
      </c>
      <c r="AH41" s="2">
        <f t="shared" si="18"/>
        <v>3.2808476829782407</v>
      </c>
      <c r="AI41" s="2">
        <f t="shared" si="19"/>
        <v>19384155.5</v>
      </c>
      <c r="AJ41" s="2">
        <f t="shared" si="20"/>
        <v>548898.6</v>
      </c>
      <c r="AK41" s="2">
        <f t="shared" si="21"/>
        <v>0.54889860000000001</v>
      </c>
      <c r="AL41" s="2" t="s">
        <v>158</v>
      </c>
      <c r="AM41" s="2" t="s">
        <v>158</v>
      </c>
      <c r="AN41" s="2" t="s">
        <v>148</v>
      </c>
      <c r="AO41" s="2" t="s">
        <v>148</v>
      </c>
      <c r="AP41" s="2" t="s">
        <v>158</v>
      </c>
      <c r="AQ41" s="2" t="s">
        <v>148</v>
      </c>
      <c r="AR41" s="2" t="s">
        <v>158</v>
      </c>
      <c r="AS41" s="2">
        <v>0</v>
      </c>
      <c r="AT41" s="2" t="s">
        <v>148</v>
      </c>
      <c r="AU41" s="2" t="s">
        <v>148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5">
        <v>0</v>
      </c>
      <c r="CT41" s="5">
        <v>0</v>
      </c>
      <c r="CU41" s="2" t="s">
        <v>142</v>
      </c>
    </row>
    <row r="42" spans="1:99" s="2" customFormat="1" x14ac:dyDescent="0.25">
      <c r="A42" s="2" t="s">
        <v>418</v>
      </c>
      <c r="C42" s="2" t="s">
        <v>419</v>
      </c>
      <c r="D42" s="2">
        <v>1899</v>
      </c>
      <c r="E42" s="2">
        <f t="shared" si="23"/>
        <v>116</v>
      </c>
      <c r="F42" s="2">
        <v>0</v>
      </c>
      <c r="G42" s="2">
        <v>26</v>
      </c>
      <c r="H42" s="2">
        <v>0</v>
      </c>
      <c r="I42" s="2">
        <v>3200</v>
      </c>
      <c r="J42" s="2">
        <v>3000</v>
      </c>
      <c r="K42" s="2">
        <v>3200</v>
      </c>
      <c r="L42" s="2">
        <f t="shared" si="1"/>
        <v>139391680</v>
      </c>
      <c r="M42" s="2">
        <v>400</v>
      </c>
      <c r="N42" s="2">
        <f t="shared" si="2"/>
        <v>17424000</v>
      </c>
      <c r="O42" s="2">
        <f t="shared" si="3"/>
        <v>0.625</v>
      </c>
      <c r="P42" s="2">
        <f t="shared" si="4"/>
        <v>1618744</v>
      </c>
      <c r="Q42" s="2">
        <f t="shared" si="5"/>
        <v>1.6187440000000002</v>
      </c>
      <c r="R42" s="2">
        <v>8.5</v>
      </c>
      <c r="S42" s="2">
        <f t="shared" si="6"/>
        <v>22.014914999999998</v>
      </c>
      <c r="T42" s="2">
        <f t="shared" si="7"/>
        <v>5440</v>
      </c>
      <c r="U42" s="2">
        <f t="shared" si="8"/>
        <v>236980000</v>
      </c>
      <c r="W42" s="2">
        <f t="shared" si="9"/>
        <v>0</v>
      </c>
      <c r="X42" s="2">
        <f t="shared" si="10"/>
        <v>0</v>
      </c>
      <c r="Y42" s="2">
        <f t="shared" si="11"/>
        <v>0</v>
      </c>
      <c r="Z42" s="2">
        <f t="shared" si="12"/>
        <v>7.9999816345270887</v>
      </c>
      <c r="AA42" s="2">
        <f t="shared" si="13"/>
        <v>0</v>
      </c>
      <c r="AB42" s="2" t="e">
        <f t="shared" si="14"/>
        <v>#DIV/0!</v>
      </c>
      <c r="AC42" s="2">
        <v>0</v>
      </c>
      <c r="AD42" s="2" t="e">
        <f t="shared" si="15"/>
        <v>#DIV/0!</v>
      </c>
      <c r="AE42" s="2">
        <v>0</v>
      </c>
      <c r="AF42" s="2">
        <f t="shared" si="16"/>
        <v>13.6</v>
      </c>
      <c r="AG42" s="2">
        <f t="shared" si="17"/>
        <v>0.16984802734980509</v>
      </c>
      <c r="AH42" s="2">
        <f t="shared" si="18"/>
        <v>0.43744635773043206</v>
      </c>
      <c r="AI42" s="2">
        <f t="shared" si="19"/>
        <v>130679700</v>
      </c>
      <c r="AJ42" s="2">
        <f t="shared" si="20"/>
        <v>3700440</v>
      </c>
      <c r="AK42" s="2">
        <f t="shared" si="21"/>
        <v>3.70044</v>
      </c>
      <c r="AL42" s="2" t="s">
        <v>158</v>
      </c>
      <c r="AM42" s="2" t="s">
        <v>158</v>
      </c>
      <c r="AN42" s="2" t="s">
        <v>148</v>
      </c>
      <c r="AO42" s="2" t="s">
        <v>148</v>
      </c>
      <c r="AP42" s="2" t="s">
        <v>158</v>
      </c>
      <c r="AQ42" s="2" t="s">
        <v>148</v>
      </c>
      <c r="AR42" s="2" t="s">
        <v>158</v>
      </c>
      <c r="AS42" s="2">
        <v>0</v>
      </c>
      <c r="AT42" s="2" t="s">
        <v>148</v>
      </c>
      <c r="AU42" s="2" t="s">
        <v>148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5">
        <v>0</v>
      </c>
      <c r="CT42" s="5">
        <v>0</v>
      </c>
      <c r="CU42" s="2" t="s">
        <v>142</v>
      </c>
    </row>
    <row r="43" spans="1:99" s="2" customFormat="1" x14ac:dyDescent="0.25">
      <c r="A43" s="2" t="s">
        <v>420</v>
      </c>
      <c r="C43" s="2" t="s">
        <v>421</v>
      </c>
      <c r="D43" s="2">
        <v>1912</v>
      </c>
      <c r="E43" s="2">
        <f t="shared" si="23"/>
        <v>103</v>
      </c>
      <c r="F43" s="2">
        <v>0</v>
      </c>
      <c r="G43" s="2">
        <v>34</v>
      </c>
      <c r="H43" s="2">
        <v>0</v>
      </c>
      <c r="I43" s="2">
        <v>8000</v>
      </c>
      <c r="J43" s="2">
        <v>6025</v>
      </c>
      <c r="K43" s="2">
        <v>8000</v>
      </c>
      <c r="L43" s="2">
        <f t="shared" si="1"/>
        <v>348479200</v>
      </c>
      <c r="M43" s="2">
        <v>500</v>
      </c>
      <c r="N43" s="2">
        <f t="shared" si="2"/>
        <v>21780000</v>
      </c>
      <c r="O43" s="2">
        <f t="shared" si="3"/>
        <v>0.78125</v>
      </c>
      <c r="P43" s="2">
        <f t="shared" si="4"/>
        <v>2023430</v>
      </c>
      <c r="Q43" s="2">
        <f t="shared" si="5"/>
        <v>2.0234300000000003</v>
      </c>
      <c r="R43" s="2">
        <v>33.299999999999997</v>
      </c>
      <c r="S43" s="2">
        <f t="shared" si="6"/>
        <v>86.246666999999988</v>
      </c>
      <c r="T43" s="2">
        <f t="shared" si="7"/>
        <v>21312</v>
      </c>
      <c r="U43" s="2">
        <f t="shared" si="8"/>
        <v>928403999.99999988</v>
      </c>
      <c r="W43" s="2">
        <f t="shared" si="9"/>
        <v>0</v>
      </c>
      <c r="X43" s="2">
        <f t="shared" si="10"/>
        <v>0</v>
      </c>
      <c r="Y43" s="2">
        <f t="shared" si="11"/>
        <v>0</v>
      </c>
      <c r="Z43" s="2">
        <f t="shared" si="12"/>
        <v>15.999963269054177</v>
      </c>
      <c r="AA43" s="2">
        <f t="shared" si="13"/>
        <v>0</v>
      </c>
      <c r="AB43" s="2" t="e">
        <f t="shared" si="14"/>
        <v>#DIV/0!</v>
      </c>
      <c r="AC43" s="2">
        <v>0</v>
      </c>
      <c r="AD43" s="2" t="e">
        <f t="shared" si="15"/>
        <v>#DIV/0!</v>
      </c>
      <c r="AE43" s="2">
        <v>0</v>
      </c>
      <c r="AF43" s="2">
        <f t="shared" si="16"/>
        <v>42.624000000000002</v>
      </c>
      <c r="AG43" s="2">
        <f t="shared" si="17"/>
        <v>0.30383338799872611</v>
      </c>
      <c r="AH43" s="2">
        <f t="shared" si="18"/>
        <v>0.27226951725960502</v>
      </c>
      <c r="AI43" s="2">
        <f t="shared" si="19"/>
        <v>262448397.5</v>
      </c>
      <c r="AJ43" s="2">
        <f t="shared" si="20"/>
        <v>7431717</v>
      </c>
      <c r="AK43" s="2">
        <f t="shared" si="21"/>
        <v>7.4317169999999999</v>
      </c>
      <c r="AL43" s="2" t="s">
        <v>158</v>
      </c>
      <c r="AM43" s="2" t="s">
        <v>158</v>
      </c>
      <c r="AN43" s="2" t="s">
        <v>148</v>
      </c>
      <c r="AO43" s="2" t="s">
        <v>148</v>
      </c>
      <c r="AP43" s="2" t="s">
        <v>158</v>
      </c>
      <c r="AQ43" s="2" t="s">
        <v>148</v>
      </c>
      <c r="AR43" s="2" t="s">
        <v>158</v>
      </c>
      <c r="AS43" s="2">
        <v>0</v>
      </c>
      <c r="AT43" s="2" t="s">
        <v>148</v>
      </c>
      <c r="AU43" s="2" t="s">
        <v>148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5">
        <v>0</v>
      </c>
      <c r="CT43" s="5">
        <v>0</v>
      </c>
      <c r="CU43" s="2" t="s">
        <v>142</v>
      </c>
    </row>
    <row r="44" spans="1:99" s="2" customFormat="1" x14ac:dyDescent="0.25">
      <c r="A44" s="2" t="s">
        <v>422</v>
      </c>
      <c r="C44" s="2" t="s">
        <v>423</v>
      </c>
      <c r="D44" s="2">
        <v>1942</v>
      </c>
      <c r="E44" s="2">
        <f t="shared" si="23"/>
        <v>73</v>
      </c>
      <c r="F44" s="2">
        <v>0</v>
      </c>
      <c r="G44" s="2">
        <v>42.5</v>
      </c>
      <c r="H44" s="2">
        <v>0</v>
      </c>
      <c r="I44" s="2">
        <v>11110</v>
      </c>
      <c r="J44" s="2">
        <v>7449</v>
      </c>
      <c r="K44" s="2">
        <v>11110</v>
      </c>
      <c r="L44" s="2">
        <f t="shared" si="1"/>
        <v>483950489</v>
      </c>
      <c r="M44" s="2">
        <v>596</v>
      </c>
      <c r="N44" s="2">
        <f t="shared" si="2"/>
        <v>25961760</v>
      </c>
      <c r="O44" s="2">
        <f t="shared" si="3"/>
        <v>0.93125000000000002</v>
      </c>
      <c r="P44" s="2">
        <f t="shared" si="4"/>
        <v>2411928.56</v>
      </c>
      <c r="Q44" s="2">
        <f t="shared" si="5"/>
        <v>2.4119285600000002</v>
      </c>
      <c r="R44" s="2">
        <v>24.7</v>
      </c>
      <c r="S44" s="2">
        <f t="shared" si="6"/>
        <v>63.97275299999999</v>
      </c>
      <c r="T44" s="2">
        <f t="shared" si="7"/>
        <v>15808</v>
      </c>
      <c r="U44" s="2">
        <f t="shared" si="8"/>
        <v>688636000</v>
      </c>
      <c r="V44" s="2">
        <v>161488.29427000001</v>
      </c>
      <c r="W44" s="2">
        <f t="shared" si="9"/>
        <v>49.221632093495998</v>
      </c>
      <c r="X44" s="2">
        <f t="shared" si="10"/>
        <v>30.584914004972383</v>
      </c>
      <c r="Y44" s="2">
        <f t="shared" si="11"/>
        <v>8.940641501765711</v>
      </c>
      <c r="Z44" s="2">
        <f t="shared" si="12"/>
        <v>18.640896803606534</v>
      </c>
      <c r="AA44" s="2">
        <f t="shared" si="13"/>
        <v>5.3570527594360859</v>
      </c>
      <c r="AB44" s="2" t="e">
        <f t="shared" si="14"/>
        <v>#DIV/0!</v>
      </c>
      <c r="AC44" s="2">
        <v>0</v>
      </c>
      <c r="AD44" s="2" t="e">
        <f t="shared" si="15"/>
        <v>#DIV/0!</v>
      </c>
      <c r="AE44" s="2">
        <v>81.400000000000006</v>
      </c>
      <c r="AF44" s="2">
        <f t="shared" si="16"/>
        <v>26.523489932885905</v>
      </c>
      <c r="AG44" s="2">
        <f t="shared" si="17"/>
        <v>0.32422401927103633</v>
      </c>
      <c r="AH44" s="2">
        <f t="shared" si="18"/>
        <v>0.26250304994697699</v>
      </c>
      <c r="AI44" s="2">
        <f t="shared" si="19"/>
        <v>324477695.10000002</v>
      </c>
      <c r="AJ44" s="2">
        <f t="shared" si="20"/>
        <v>9188192.5199999996</v>
      </c>
      <c r="AK44" s="2">
        <f t="shared" si="21"/>
        <v>9.1881925199999994</v>
      </c>
      <c r="AL44" s="2" t="s">
        <v>424</v>
      </c>
      <c r="AM44" s="2" t="s">
        <v>425</v>
      </c>
      <c r="AN44" s="2" t="s">
        <v>148</v>
      </c>
      <c r="AO44" s="2" t="s">
        <v>426</v>
      </c>
      <c r="AP44" s="2" t="s">
        <v>427</v>
      </c>
      <c r="AQ44" s="2" t="s">
        <v>428</v>
      </c>
      <c r="AR44" s="2" t="s">
        <v>429</v>
      </c>
      <c r="AS44" s="2">
        <v>1</v>
      </c>
      <c r="AT44" s="2" t="s">
        <v>430</v>
      </c>
      <c r="AU44" s="2" t="s">
        <v>431</v>
      </c>
      <c r="AV44" s="2">
        <v>14</v>
      </c>
      <c r="AW44" s="5">
        <v>83</v>
      </c>
      <c r="AX44" s="5">
        <v>15</v>
      </c>
      <c r="AY44" s="5">
        <v>2</v>
      </c>
      <c r="AZ44" s="5">
        <v>5.2</v>
      </c>
      <c r="BA44" s="5">
        <v>10.3</v>
      </c>
      <c r="BB44" s="5">
        <v>0.1</v>
      </c>
      <c r="BC44" s="5">
        <v>1.2</v>
      </c>
      <c r="BD44" s="5">
        <v>0</v>
      </c>
      <c r="BE44" s="5">
        <v>0.9</v>
      </c>
      <c r="BF44" s="5">
        <v>14.6</v>
      </c>
      <c r="BG44" s="5">
        <v>9</v>
      </c>
      <c r="BH44" s="5">
        <v>20.7</v>
      </c>
      <c r="BI44" s="5">
        <v>0</v>
      </c>
      <c r="BJ44" s="5">
        <v>0</v>
      </c>
      <c r="BK44" s="5">
        <v>28.9</v>
      </c>
      <c r="BL44" s="5">
        <v>8.4</v>
      </c>
      <c r="BM44" s="5">
        <v>0</v>
      </c>
      <c r="BN44" s="5">
        <v>0.7</v>
      </c>
      <c r="BO44" s="5">
        <v>18669</v>
      </c>
      <c r="BP44" s="5">
        <v>460</v>
      </c>
      <c r="BQ44" s="5">
        <v>222</v>
      </c>
      <c r="BR44" s="5">
        <v>5</v>
      </c>
      <c r="BS44" s="5">
        <v>0.6</v>
      </c>
      <c r="BT44" s="5">
        <v>0.01</v>
      </c>
      <c r="BU44" s="5">
        <v>22191</v>
      </c>
      <c r="BV44" s="5">
        <v>264</v>
      </c>
      <c r="BW44" s="5">
        <v>0.72</v>
      </c>
      <c r="BX44" s="5">
        <v>55371</v>
      </c>
      <c r="BY44" s="5">
        <v>2956</v>
      </c>
      <c r="BZ44" s="5">
        <v>659</v>
      </c>
      <c r="CA44" s="5">
        <v>35</v>
      </c>
      <c r="CB44" s="5">
        <v>0.77</v>
      </c>
      <c r="CC44" s="5">
        <v>0.04</v>
      </c>
      <c r="CD44" s="5">
        <v>8</v>
      </c>
      <c r="CE44" s="5">
        <v>10</v>
      </c>
      <c r="CF44" s="5">
        <v>61</v>
      </c>
      <c r="CG44" s="5">
        <v>53</v>
      </c>
      <c r="CH44" s="5">
        <v>17</v>
      </c>
      <c r="CI44" s="5">
        <v>6</v>
      </c>
      <c r="CJ44" s="5">
        <v>9</v>
      </c>
      <c r="CK44" s="5">
        <v>0</v>
      </c>
      <c r="CL44" s="5">
        <v>1</v>
      </c>
      <c r="CM44" s="2">
        <v>0</v>
      </c>
      <c r="CN44" s="2">
        <v>0</v>
      </c>
      <c r="CO44" s="2">
        <v>0</v>
      </c>
      <c r="CP44" s="2">
        <v>0</v>
      </c>
      <c r="CQ44" s="5">
        <v>8</v>
      </c>
      <c r="CR44" s="5">
        <v>27</v>
      </c>
      <c r="CS44" s="5">
        <v>0.77192000000000005</v>
      </c>
      <c r="CT44" s="5">
        <v>0.25456000000000001</v>
      </c>
      <c r="CU44" s="2" t="s">
        <v>142</v>
      </c>
    </row>
    <row r="45" spans="1:99" s="2" customFormat="1" x14ac:dyDescent="0.25">
      <c r="A45" s="2" t="s">
        <v>432</v>
      </c>
      <c r="C45" s="2" t="s">
        <v>433</v>
      </c>
      <c r="D45" s="2">
        <v>1921</v>
      </c>
      <c r="E45" s="2">
        <f t="shared" si="23"/>
        <v>94</v>
      </c>
      <c r="F45" s="2">
        <v>25</v>
      </c>
      <c r="G45" s="2">
        <v>32</v>
      </c>
      <c r="H45" s="2">
        <v>0</v>
      </c>
      <c r="I45" s="2">
        <v>15100</v>
      </c>
      <c r="J45" s="2">
        <v>11350</v>
      </c>
      <c r="K45" s="2">
        <v>15100</v>
      </c>
      <c r="L45" s="2">
        <f t="shared" si="1"/>
        <v>657754490</v>
      </c>
      <c r="M45" s="2">
        <v>946</v>
      </c>
      <c r="N45" s="2">
        <f t="shared" si="2"/>
        <v>41207760</v>
      </c>
      <c r="O45" s="2">
        <f t="shared" si="3"/>
        <v>1.4781250000000001</v>
      </c>
      <c r="P45" s="2">
        <f t="shared" si="4"/>
        <v>3828329.56</v>
      </c>
      <c r="Q45" s="2">
        <f t="shared" si="5"/>
        <v>3.8283295600000002</v>
      </c>
      <c r="R45" s="2">
        <v>29.75</v>
      </c>
      <c r="S45" s="2">
        <f t="shared" si="6"/>
        <v>77.052202499999993</v>
      </c>
      <c r="T45" s="2">
        <f t="shared" si="7"/>
        <v>19040</v>
      </c>
      <c r="U45" s="2">
        <f t="shared" si="8"/>
        <v>829430000</v>
      </c>
      <c r="V45" s="2">
        <v>225248.70262</v>
      </c>
      <c r="W45" s="2">
        <f t="shared" si="9"/>
        <v>68.655804558575994</v>
      </c>
      <c r="X45" s="2">
        <f t="shared" si="10"/>
        <v>42.660752784012281</v>
      </c>
      <c r="Y45" s="2">
        <f t="shared" si="11"/>
        <v>9.8984568372958783</v>
      </c>
      <c r="Z45" s="2">
        <f t="shared" si="12"/>
        <v>15.961908388128839</v>
      </c>
      <c r="AA45" s="2">
        <f t="shared" si="13"/>
        <v>4.9039867404678201</v>
      </c>
      <c r="AB45" s="2">
        <f t="shared" si="14"/>
        <v>1.9154290065754607</v>
      </c>
      <c r="AC45" s="2">
        <v>25</v>
      </c>
      <c r="AD45" s="2">
        <f t="shared" si="15"/>
        <v>0.63847633552515359</v>
      </c>
      <c r="AE45" s="2">
        <v>72.36</v>
      </c>
      <c r="AF45" s="2">
        <f t="shared" si="16"/>
        <v>20.126849894291755</v>
      </c>
      <c r="AG45" s="2">
        <f t="shared" si="17"/>
        <v>0.22036405663611719</v>
      </c>
      <c r="AH45" s="2">
        <f t="shared" si="18"/>
        <v>0.27345215049316435</v>
      </c>
      <c r="AI45" s="2">
        <f t="shared" si="19"/>
        <v>494404865</v>
      </c>
      <c r="AJ45" s="2">
        <f t="shared" si="20"/>
        <v>13999998</v>
      </c>
      <c r="AK45" s="2">
        <f t="shared" si="21"/>
        <v>13.999998</v>
      </c>
      <c r="AL45" s="2" t="s">
        <v>434</v>
      </c>
      <c r="AM45" s="2" t="s">
        <v>435</v>
      </c>
      <c r="AN45" s="2" t="s">
        <v>436</v>
      </c>
      <c r="AO45" s="2" t="s">
        <v>437</v>
      </c>
      <c r="AP45" s="2" t="s">
        <v>438</v>
      </c>
      <c r="AQ45" s="2" t="s">
        <v>428</v>
      </c>
      <c r="AR45" s="2" t="s">
        <v>439</v>
      </c>
      <c r="AS45" s="2">
        <v>1</v>
      </c>
      <c r="AT45" s="2" t="s">
        <v>440</v>
      </c>
      <c r="AU45" s="2" t="s">
        <v>441</v>
      </c>
      <c r="AV45" s="2">
        <v>14</v>
      </c>
      <c r="AW45" s="5">
        <v>98</v>
      </c>
      <c r="AX45" s="5">
        <v>2</v>
      </c>
      <c r="AY45" s="5">
        <v>0</v>
      </c>
      <c r="AZ45" s="5">
        <v>4</v>
      </c>
      <c r="BA45" s="5">
        <v>13.1</v>
      </c>
      <c r="BB45" s="5">
        <v>0.1</v>
      </c>
      <c r="BC45" s="5">
        <v>2.5</v>
      </c>
      <c r="BD45" s="5">
        <v>0.1</v>
      </c>
      <c r="BE45" s="5">
        <v>0.4</v>
      </c>
      <c r="BF45" s="5">
        <v>12.2</v>
      </c>
      <c r="BG45" s="5">
        <v>7.5</v>
      </c>
      <c r="BH45" s="5">
        <v>15.1</v>
      </c>
      <c r="BI45" s="5">
        <v>0</v>
      </c>
      <c r="BJ45" s="5">
        <v>0</v>
      </c>
      <c r="BK45" s="5">
        <v>37.799999999999997</v>
      </c>
      <c r="BL45" s="5">
        <v>5.8</v>
      </c>
      <c r="BM45" s="5">
        <v>0</v>
      </c>
      <c r="BN45" s="5">
        <v>1.5</v>
      </c>
      <c r="BO45" s="5">
        <v>19157</v>
      </c>
      <c r="BP45" s="5">
        <v>471</v>
      </c>
      <c r="BQ45" s="5">
        <v>225</v>
      </c>
      <c r="BR45" s="5">
        <v>6</v>
      </c>
      <c r="BS45" s="5">
        <v>0.61</v>
      </c>
      <c r="BT45" s="5">
        <v>0.02</v>
      </c>
      <c r="BU45" s="5">
        <v>22752</v>
      </c>
      <c r="BV45" s="5">
        <v>268</v>
      </c>
      <c r="BW45" s="5">
        <v>0.73</v>
      </c>
      <c r="BX45" s="5">
        <v>68811</v>
      </c>
      <c r="BY45" s="5">
        <v>7442</v>
      </c>
      <c r="BZ45" s="5">
        <v>810</v>
      </c>
      <c r="CA45" s="5">
        <v>88</v>
      </c>
      <c r="CB45" s="5">
        <v>1.07</v>
      </c>
      <c r="CC45" s="5">
        <v>0.12</v>
      </c>
      <c r="CD45" s="5">
        <v>8</v>
      </c>
      <c r="CE45" s="5">
        <v>8</v>
      </c>
      <c r="CF45" s="5">
        <v>65</v>
      </c>
      <c r="CG45" s="5">
        <v>58</v>
      </c>
      <c r="CH45" s="5">
        <v>15</v>
      </c>
      <c r="CI45" s="5">
        <v>4</v>
      </c>
      <c r="CJ45" s="5">
        <v>7</v>
      </c>
      <c r="CK45" s="5">
        <v>1</v>
      </c>
      <c r="CL45" s="5">
        <v>1</v>
      </c>
      <c r="CM45" s="2">
        <v>0</v>
      </c>
      <c r="CN45" s="2">
        <v>0</v>
      </c>
      <c r="CO45" s="2">
        <v>0</v>
      </c>
      <c r="CP45" s="2">
        <v>0</v>
      </c>
      <c r="CQ45" s="5">
        <v>7</v>
      </c>
      <c r="CR45" s="5">
        <v>26</v>
      </c>
      <c r="CS45" s="5">
        <v>0.85582999999999998</v>
      </c>
      <c r="CT45" s="5">
        <v>0.50241000000000002</v>
      </c>
      <c r="CU45" s="2" t="s">
        <v>142</v>
      </c>
    </row>
    <row r="46" spans="1:99" s="2" customFormat="1" x14ac:dyDescent="0.25">
      <c r="A46" s="2" t="s">
        <v>442</v>
      </c>
      <c r="C46" s="2" t="s">
        <v>443</v>
      </c>
      <c r="D46" s="2">
        <v>1963</v>
      </c>
      <c r="E46" s="2">
        <f t="shared" si="23"/>
        <v>52</v>
      </c>
      <c r="F46" s="2">
        <v>0</v>
      </c>
      <c r="G46" s="2">
        <v>30</v>
      </c>
      <c r="H46" s="2">
        <v>0</v>
      </c>
      <c r="I46" s="2">
        <v>27970</v>
      </c>
      <c r="J46" s="2">
        <v>14620</v>
      </c>
      <c r="K46" s="2">
        <v>27970</v>
      </c>
      <c r="L46" s="2">
        <f t="shared" si="1"/>
        <v>1218370403</v>
      </c>
      <c r="M46" s="2">
        <v>1282</v>
      </c>
      <c r="N46" s="2">
        <f t="shared" si="2"/>
        <v>55843920</v>
      </c>
      <c r="O46" s="2">
        <f t="shared" si="3"/>
        <v>2.0031250000000003</v>
      </c>
      <c r="P46" s="2">
        <f t="shared" si="4"/>
        <v>5188074.5200000005</v>
      </c>
      <c r="Q46" s="2">
        <f t="shared" si="5"/>
        <v>5.1880745200000007</v>
      </c>
      <c r="R46" s="2">
        <v>65.180000000000007</v>
      </c>
      <c r="S46" s="2">
        <f t="shared" si="6"/>
        <v>168.81554819999999</v>
      </c>
      <c r="T46" s="2">
        <f t="shared" si="7"/>
        <v>41715.200000000004</v>
      </c>
      <c r="U46" s="2">
        <f t="shared" si="8"/>
        <v>1817218400.0000002</v>
      </c>
      <c r="V46" s="2">
        <v>221063.10785999999</v>
      </c>
      <c r="W46" s="2">
        <f t="shared" si="9"/>
        <v>67.380035275727991</v>
      </c>
      <c r="X46" s="2">
        <f t="shared" si="10"/>
        <v>41.868026250036841</v>
      </c>
      <c r="Y46" s="2">
        <f t="shared" si="11"/>
        <v>8.344936232641933</v>
      </c>
      <c r="Z46" s="2">
        <f t="shared" si="12"/>
        <v>21.817422612882478</v>
      </c>
      <c r="AA46" s="2">
        <f t="shared" si="13"/>
        <v>3.736386113110429</v>
      </c>
      <c r="AB46" s="2" t="e">
        <f t="shared" si="14"/>
        <v>#DIV/0!</v>
      </c>
      <c r="AC46" s="2">
        <v>0</v>
      </c>
      <c r="AD46" s="2" t="e">
        <f t="shared" si="15"/>
        <v>#DIV/0!</v>
      </c>
      <c r="AE46" s="2">
        <v>0</v>
      </c>
      <c r="AF46" s="2">
        <f t="shared" si="16"/>
        <v>32.539157566302656</v>
      </c>
      <c r="AG46" s="2">
        <f t="shared" si="17"/>
        <v>0.25873843354782411</v>
      </c>
      <c r="AH46" s="2">
        <f t="shared" si="18"/>
        <v>0.28769129477278416</v>
      </c>
      <c r="AI46" s="2">
        <f t="shared" si="19"/>
        <v>636845738</v>
      </c>
      <c r="AJ46" s="2">
        <f t="shared" si="20"/>
        <v>18033477.600000001</v>
      </c>
      <c r="AK46" s="2">
        <f t="shared" si="21"/>
        <v>18.033477600000001</v>
      </c>
      <c r="AL46" s="2" t="s">
        <v>444</v>
      </c>
      <c r="AM46" s="2" t="s">
        <v>158</v>
      </c>
      <c r="AN46" s="2" t="s">
        <v>148</v>
      </c>
      <c r="AO46" s="2" t="s">
        <v>445</v>
      </c>
      <c r="AP46" s="2" t="s">
        <v>446</v>
      </c>
      <c r="AQ46" s="2" t="s">
        <v>428</v>
      </c>
      <c r="AR46" s="2" t="s">
        <v>139</v>
      </c>
      <c r="AS46" s="2">
        <v>2</v>
      </c>
      <c r="AT46" s="2" t="s">
        <v>447</v>
      </c>
      <c r="AU46" s="2" t="s">
        <v>448</v>
      </c>
      <c r="AV46" s="2">
        <v>14</v>
      </c>
      <c r="AW46" s="5">
        <v>93</v>
      </c>
      <c r="AX46" s="5">
        <v>7</v>
      </c>
      <c r="AY46" s="5">
        <v>1</v>
      </c>
      <c r="AZ46" s="5">
        <v>5.8</v>
      </c>
      <c r="BA46" s="5">
        <v>11.6</v>
      </c>
      <c r="BB46" s="5">
        <v>0.1</v>
      </c>
      <c r="BC46" s="5">
        <v>1.9</v>
      </c>
      <c r="BD46" s="5">
        <v>0</v>
      </c>
      <c r="BE46" s="5">
        <v>0.7</v>
      </c>
      <c r="BF46" s="5">
        <v>12.8</v>
      </c>
      <c r="BG46" s="5">
        <v>8.3000000000000007</v>
      </c>
      <c r="BH46" s="5">
        <v>17.7</v>
      </c>
      <c r="BI46" s="5">
        <v>0</v>
      </c>
      <c r="BJ46" s="5">
        <v>0</v>
      </c>
      <c r="BK46" s="5">
        <v>33.1</v>
      </c>
      <c r="BL46" s="5">
        <v>6.7</v>
      </c>
      <c r="BM46" s="5">
        <v>0</v>
      </c>
      <c r="BN46" s="5">
        <v>1.3</v>
      </c>
      <c r="BO46" s="5">
        <v>37810</v>
      </c>
      <c r="BP46" s="5">
        <v>943</v>
      </c>
      <c r="BQ46" s="5">
        <v>205</v>
      </c>
      <c r="BR46" s="5">
        <v>5</v>
      </c>
      <c r="BS46" s="5">
        <v>0.56000000000000005</v>
      </c>
      <c r="BT46" s="5">
        <v>0.01</v>
      </c>
      <c r="BU46" s="5">
        <v>44907</v>
      </c>
      <c r="BV46" s="5">
        <v>244</v>
      </c>
      <c r="BW46" s="5">
        <v>0.66</v>
      </c>
      <c r="BX46" s="5">
        <v>127071</v>
      </c>
      <c r="BY46" s="5">
        <v>6221</v>
      </c>
      <c r="BZ46" s="5">
        <v>691</v>
      </c>
      <c r="CA46" s="5">
        <v>34</v>
      </c>
      <c r="CB46" s="5">
        <v>0.78</v>
      </c>
      <c r="CC46" s="5">
        <v>0.04</v>
      </c>
      <c r="CD46" s="5">
        <v>8</v>
      </c>
      <c r="CE46" s="5">
        <v>9</v>
      </c>
      <c r="CF46" s="5">
        <v>63</v>
      </c>
      <c r="CG46" s="5">
        <v>57</v>
      </c>
      <c r="CH46" s="5">
        <v>16</v>
      </c>
      <c r="CI46" s="5">
        <v>5</v>
      </c>
      <c r="CJ46" s="5">
        <v>7</v>
      </c>
      <c r="CK46" s="5">
        <v>1</v>
      </c>
      <c r="CL46" s="5">
        <v>2</v>
      </c>
      <c r="CM46" s="2">
        <v>0</v>
      </c>
      <c r="CN46" s="2">
        <v>0</v>
      </c>
      <c r="CO46" s="2">
        <v>0</v>
      </c>
      <c r="CP46" s="2">
        <v>0</v>
      </c>
      <c r="CQ46" s="5">
        <v>7</v>
      </c>
      <c r="CR46" s="5">
        <v>25</v>
      </c>
      <c r="CS46" s="5">
        <v>0.89627999999999997</v>
      </c>
      <c r="CT46" s="5">
        <v>0.51922999999999997</v>
      </c>
      <c r="CU46" s="2" t="s">
        <v>142</v>
      </c>
    </row>
    <row r="47" spans="1:99" s="2" customFormat="1" x14ac:dyDescent="0.25">
      <c r="A47" s="2" t="s">
        <v>449</v>
      </c>
      <c r="C47" s="2" t="s">
        <v>450</v>
      </c>
      <c r="D47" s="2">
        <v>1959</v>
      </c>
      <c r="E47" s="2">
        <f t="shared" si="23"/>
        <v>56</v>
      </c>
      <c r="F47" s="2">
        <v>0</v>
      </c>
      <c r="G47" s="2">
        <v>33</v>
      </c>
      <c r="H47" s="2">
        <v>0</v>
      </c>
      <c r="I47" s="2">
        <v>10500</v>
      </c>
      <c r="J47" s="2">
        <v>6372</v>
      </c>
      <c r="K47" s="2">
        <v>10500</v>
      </c>
      <c r="L47" s="2">
        <f t="shared" si="1"/>
        <v>457378950</v>
      </c>
      <c r="M47" s="2">
        <v>590</v>
      </c>
      <c r="N47" s="2">
        <f t="shared" si="2"/>
        <v>25700400</v>
      </c>
      <c r="O47" s="2">
        <f t="shared" si="3"/>
        <v>0.921875</v>
      </c>
      <c r="P47" s="2">
        <f t="shared" si="4"/>
        <v>2387647.4</v>
      </c>
      <c r="Q47" s="2">
        <f t="shared" si="5"/>
        <v>2.3876474000000001</v>
      </c>
      <c r="R47" s="2">
        <v>64.2</v>
      </c>
      <c r="S47" s="2">
        <f t="shared" si="6"/>
        <v>166.27735799999999</v>
      </c>
      <c r="T47" s="2">
        <f t="shared" si="7"/>
        <v>41088</v>
      </c>
      <c r="U47" s="2">
        <f t="shared" si="8"/>
        <v>1789896000</v>
      </c>
      <c r="W47" s="2">
        <f t="shared" si="9"/>
        <v>0</v>
      </c>
      <c r="X47" s="2">
        <f t="shared" si="10"/>
        <v>0</v>
      </c>
      <c r="Y47" s="2">
        <f t="shared" si="11"/>
        <v>0</v>
      </c>
      <c r="Z47" s="2">
        <f t="shared" si="12"/>
        <v>17.796569314096278</v>
      </c>
      <c r="AA47" s="2">
        <f t="shared" si="13"/>
        <v>0</v>
      </c>
      <c r="AB47" s="2" t="e">
        <f t="shared" si="14"/>
        <v>#DIV/0!</v>
      </c>
      <c r="AC47" s="2">
        <v>0</v>
      </c>
      <c r="AD47" s="2" t="e">
        <f t="shared" si="15"/>
        <v>#DIV/0!</v>
      </c>
      <c r="AE47" s="2">
        <v>0</v>
      </c>
      <c r="AF47" s="2">
        <f t="shared" si="16"/>
        <v>69.640677966101691</v>
      </c>
      <c r="AG47" s="2">
        <f t="shared" si="17"/>
        <v>0.31110844313004693</v>
      </c>
      <c r="AH47" s="2">
        <f t="shared" si="18"/>
        <v>0.30378219286835556</v>
      </c>
      <c r="AI47" s="2">
        <f t="shared" si="19"/>
        <v>277563682.80000001</v>
      </c>
      <c r="AJ47" s="2">
        <f t="shared" si="20"/>
        <v>7859734.5600000005</v>
      </c>
      <c r="AK47" s="2">
        <f t="shared" si="21"/>
        <v>7.8597345600000006</v>
      </c>
      <c r="AL47" s="2" t="s">
        <v>158</v>
      </c>
      <c r="AM47" s="2" t="s">
        <v>158</v>
      </c>
      <c r="AN47" s="2" t="s">
        <v>148</v>
      </c>
      <c r="AO47" s="2" t="s">
        <v>148</v>
      </c>
      <c r="AP47" s="2" t="s">
        <v>158</v>
      </c>
      <c r="AQ47" s="2" t="s">
        <v>148</v>
      </c>
      <c r="AR47" s="2" t="s">
        <v>158</v>
      </c>
      <c r="AS47" s="2">
        <v>0</v>
      </c>
      <c r="AT47" s="2" t="s">
        <v>148</v>
      </c>
      <c r="AU47" s="2" t="s">
        <v>148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5">
        <v>0</v>
      </c>
      <c r="CT47" s="5">
        <v>0</v>
      </c>
      <c r="CU47" s="2" t="s">
        <v>142</v>
      </c>
    </row>
    <row r="48" spans="1:99" s="2" customFormat="1" x14ac:dyDescent="0.25">
      <c r="A48" s="2" t="s">
        <v>451</v>
      </c>
      <c r="C48" s="2" t="s">
        <v>452</v>
      </c>
      <c r="D48" s="2">
        <v>1912</v>
      </c>
      <c r="E48" s="2">
        <f t="shared" si="23"/>
        <v>103</v>
      </c>
      <c r="F48" s="2">
        <v>0</v>
      </c>
      <c r="G48" s="2">
        <v>10</v>
      </c>
      <c r="H48" s="2">
        <v>0</v>
      </c>
      <c r="I48" s="2">
        <v>3000</v>
      </c>
      <c r="J48" s="2">
        <v>1353</v>
      </c>
      <c r="K48" s="2">
        <v>3000</v>
      </c>
      <c r="L48" s="2">
        <f t="shared" si="1"/>
        <v>130679700</v>
      </c>
      <c r="M48" s="2">
        <v>263.16969899999998</v>
      </c>
      <c r="N48" s="2">
        <f t="shared" si="2"/>
        <v>11463672.088439999</v>
      </c>
      <c r="O48" s="2">
        <f t="shared" si="3"/>
        <v>0.4112026546875</v>
      </c>
      <c r="P48" s="2">
        <f t="shared" si="4"/>
        <v>1065010.92809514</v>
      </c>
      <c r="Q48" s="2">
        <f t="shared" si="5"/>
        <v>1.0650109280951401</v>
      </c>
      <c r="R48" s="2">
        <v>0</v>
      </c>
      <c r="S48" s="2">
        <f t="shared" si="6"/>
        <v>0</v>
      </c>
      <c r="T48" s="2">
        <f t="shared" si="7"/>
        <v>0</v>
      </c>
      <c r="U48" s="2">
        <f t="shared" si="8"/>
        <v>0</v>
      </c>
      <c r="V48" s="2">
        <v>37948.794613999999</v>
      </c>
      <c r="W48" s="2">
        <f t="shared" si="9"/>
        <v>11.566792598347199</v>
      </c>
      <c r="X48" s="2">
        <f t="shared" si="10"/>
        <v>7.1872740071239161</v>
      </c>
      <c r="Y48" s="2">
        <f t="shared" si="11"/>
        <v>3.1617738811618965</v>
      </c>
      <c r="Z48" s="2">
        <f t="shared" si="12"/>
        <v>11.39946249263164</v>
      </c>
      <c r="AA48" s="2">
        <f t="shared" si="13"/>
        <v>6.9307947812253925</v>
      </c>
      <c r="AB48" s="2" t="e">
        <f t="shared" si="14"/>
        <v>#DIV/0!</v>
      </c>
      <c r="AC48" s="2">
        <v>0</v>
      </c>
      <c r="AD48" s="2" t="e">
        <f t="shared" si="15"/>
        <v>#DIV/0!</v>
      </c>
      <c r="AE48" s="2">
        <v>0</v>
      </c>
      <c r="AF48" s="2">
        <f t="shared" si="16"/>
        <v>0</v>
      </c>
      <c r="AG48" s="2">
        <f t="shared" si="17"/>
        <v>0.29837878764596643</v>
      </c>
      <c r="AH48" s="2">
        <f t="shared" si="18"/>
        <v>0.63815203044658608</v>
      </c>
      <c r="AI48" s="2">
        <f t="shared" si="19"/>
        <v>58936544.700000003</v>
      </c>
      <c r="AJ48" s="2">
        <f t="shared" si="20"/>
        <v>1668898.44</v>
      </c>
      <c r="AK48" s="2">
        <f t="shared" si="21"/>
        <v>1.66889844</v>
      </c>
      <c r="AL48" s="2" t="s">
        <v>453</v>
      </c>
      <c r="AM48" s="2" t="s">
        <v>158</v>
      </c>
      <c r="AN48" s="2" t="s">
        <v>454</v>
      </c>
      <c r="AO48" s="2" t="s">
        <v>455</v>
      </c>
      <c r="AP48" s="2" t="s">
        <v>158</v>
      </c>
      <c r="AQ48" s="2" t="s">
        <v>148</v>
      </c>
      <c r="AR48" s="2" t="s">
        <v>158</v>
      </c>
      <c r="AS48" s="2">
        <v>0</v>
      </c>
      <c r="AT48" s="2" t="s">
        <v>148</v>
      </c>
      <c r="AU48" s="2" t="s">
        <v>148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5">
        <v>0</v>
      </c>
      <c r="CT48" s="5">
        <v>0</v>
      </c>
      <c r="CU48" s="2" t="s">
        <v>170</v>
      </c>
    </row>
    <row r="49" spans="1:99" s="2" customFormat="1" x14ac:dyDescent="0.25">
      <c r="A49" s="2" t="s">
        <v>456</v>
      </c>
      <c r="C49" s="2" t="s">
        <v>457</v>
      </c>
      <c r="D49" s="2">
        <v>1984</v>
      </c>
      <c r="E49" s="2">
        <f t="shared" si="23"/>
        <v>31</v>
      </c>
      <c r="F49" s="2">
        <v>0</v>
      </c>
      <c r="G49" s="2">
        <v>460.00099999999998</v>
      </c>
      <c r="H49" s="2">
        <v>32400</v>
      </c>
      <c r="I49" s="2">
        <v>37500</v>
      </c>
      <c r="J49" s="2">
        <v>37500</v>
      </c>
      <c r="K49" s="2">
        <v>37500</v>
      </c>
      <c r="L49" s="2">
        <f t="shared" si="1"/>
        <v>1633496250</v>
      </c>
      <c r="M49" s="2">
        <v>265</v>
      </c>
      <c r="N49" s="2">
        <f t="shared" si="2"/>
        <v>11543400</v>
      </c>
      <c r="O49" s="2">
        <f t="shared" si="3"/>
        <v>0.4140625</v>
      </c>
      <c r="P49" s="2">
        <f t="shared" si="4"/>
        <v>1072417.9000000001</v>
      </c>
      <c r="Q49" s="2">
        <f t="shared" si="5"/>
        <v>1.0724179</v>
      </c>
      <c r="R49" s="2">
        <v>2.4</v>
      </c>
      <c r="S49" s="2">
        <f t="shared" si="6"/>
        <v>6.2159759999999995</v>
      </c>
      <c r="T49" s="2">
        <f t="shared" si="7"/>
        <v>1536</v>
      </c>
      <c r="U49" s="2">
        <f t="shared" si="8"/>
        <v>66912000</v>
      </c>
      <c r="W49" s="2">
        <f t="shared" si="9"/>
        <v>0</v>
      </c>
      <c r="X49" s="2">
        <f t="shared" si="10"/>
        <v>0</v>
      </c>
      <c r="Y49" s="2">
        <f t="shared" si="11"/>
        <v>0</v>
      </c>
      <c r="Z49" s="2">
        <f t="shared" si="12"/>
        <v>141.50910910130463</v>
      </c>
      <c r="AA49" s="2">
        <f t="shared" si="13"/>
        <v>0</v>
      </c>
      <c r="AB49" s="2" t="e">
        <f t="shared" si="14"/>
        <v>#DIV/0!</v>
      </c>
      <c r="AC49" s="2">
        <v>0</v>
      </c>
      <c r="AD49" s="2" t="e">
        <f t="shared" si="15"/>
        <v>#DIV/0!</v>
      </c>
      <c r="AE49" s="2">
        <v>0</v>
      </c>
      <c r="AF49" s="2">
        <f t="shared" si="16"/>
        <v>5.7962264150943392</v>
      </c>
      <c r="AG49" s="2">
        <f t="shared" si="17"/>
        <v>3.6911608657381363</v>
      </c>
      <c r="AH49" s="2">
        <f t="shared" si="18"/>
        <v>2.3184656959712901E-2</v>
      </c>
      <c r="AI49" s="2">
        <f t="shared" si="19"/>
        <v>1633496250</v>
      </c>
      <c r="AJ49" s="2">
        <f t="shared" si="20"/>
        <v>46255500</v>
      </c>
      <c r="AK49" s="2">
        <f t="shared" si="21"/>
        <v>46.255499999999998</v>
      </c>
      <c r="AL49" s="2" t="s">
        <v>158</v>
      </c>
      <c r="AM49" s="2" t="s">
        <v>158</v>
      </c>
      <c r="AN49" s="2" t="s">
        <v>148</v>
      </c>
      <c r="AO49" s="2" t="s">
        <v>148</v>
      </c>
      <c r="AP49" s="2" t="s">
        <v>158</v>
      </c>
      <c r="AQ49" s="2" t="s">
        <v>148</v>
      </c>
      <c r="AR49" s="2" t="s">
        <v>158</v>
      </c>
      <c r="AS49" s="2">
        <v>0</v>
      </c>
      <c r="AT49" s="2" t="s">
        <v>148</v>
      </c>
      <c r="AU49" s="2" t="s">
        <v>148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5">
        <v>0</v>
      </c>
      <c r="CT49" s="5">
        <v>0</v>
      </c>
      <c r="CU49" s="2" t="s">
        <v>142</v>
      </c>
    </row>
    <row r="50" spans="1:99" s="2" customFormat="1" x14ac:dyDescent="0.25">
      <c r="A50" s="2" t="s">
        <v>458</v>
      </c>
      <c r="C50" s="2" t="s">
        <v>459</v>
      </c>
      <c r="D50" s="2">
        <v>1984</v>
      </c>
      <c r="E50" s="2">
        <f t="shared" si="23"/>
        <v>31</v>
      </c>
      <c r="F50" s="2">
        <v>118</v>
      </c>
      <c r="G50" s="2">
        <v>170</v>
      </c>
      <c r="H50" s="2">
        <v>60000</v>
      </c>
      <c r="I50" s="2">
        <v>30500</v>
      </c>
      <c r="J50" s="2">
        <v>30500</v>
      </c>
      <c r="K50" s="2">
        <v>30500</v>
      </c>
      <c r="L50" s="2">
        <f t="shared" si="1"/>
        <v>1328576950</v>
      </c>
      <c r="M50" s="2">
        <v>555</v>
      </c>
      <c r="N50" s="2">
        <f t="shared" si="2"/>
        <v>24175800</v>
      </c>
      <c r="O50" s="2">
        <f t="shared" si="3"/>
        <v>0.8671875</v>
      </c>
      <c r="P50" s="2">
        <f t="shared" si="4"/>
        <v>2246007.3000000003</v>
      </c>
      <c r="Q50" s="2">
        <f t="shared" si="5"/>
        <v>2.2460073</v>
      </c>
      <c r="R50" s="2">
        <v>73.400000000000006</v>
      </c>
      <c r="S50" s="2">
        <f t="shared" si="6"/>
        <v>190.105266</v>
      </c>
      <c r="T50" s="2">
        <f t="shared" si="7"/>
        <v>46976</v>
      </c>
      <c r="U50" s="2">
        <f t="shared" si="8"/>
        <v>2046392000.0000002</v>
      </c>
      <c r="V50" s="2">
        <v>23277.734789999999</v>
      </c>
      <c r="W50" s="2">
        <f t="shared" si="9"/>
        <v>7.0950535639919989</v>
      </c>
      <c r="X50" s="2">
        <f t="shared" si="10"/>
        <v>4.4086633028172599</v>
      </c>
      <c r="Y50" s="2">
        <f t="shared" si="11"/>
        <v>1.3355033689508693</v>
      </c>
      <c r="Z50" s="2">
        <f t="shared" si="12"/>
        <v>54.954828795737889</v>
      </c>
      <c r="AA50" s="2">
        <f t="shared" si="13"/>
        <v>0.18859220012982061</v>
      </c>
      <c r="AB50" s="2">
        <f t="shared" si="14"/>
        <v>1.397156664298421</v>
      </c>
      <c r="AC50" s="2">
        <v>118</v>
      </c>
      <c r="AD50" s="2">
        <f t="shared" si="15"/>
        <v>0.46571888809947365</v>
      </c>
      <c r="AE50" s="2">
        <v>52.03</v>
      </c>
      <c r="AF50" s="2">
        <f t="shared" si="16"/>
        <v>84.641441441441444</v>
      </c>
      <c r="AG50" s="2">
        <f t="shared" si="17"/>
        <v>0.990514598273046</v>
      </c>
      <c r="AH50" s="2">
        <f t="shared" si="18"/>
        <v>5.9700670952554873E-2</v>
      </c>
      <c r="AI50" s="2">
        <f t="shared" si="19"/>
        <v>1328576950</v>
      </c>
      <c r="AJ50" s="2">
        <f t="shared" si="20"/>
        <v>37621140</v>
      </c>
      <c r="AK50" s="2">
        <f t="shared" si="21"/>
        <v>37.621139999999997</v>
      </c>
      <c r="AL50" s="2" t="s">
        <v>460</v>
      </c>
      <c r="AM50" s="2" t="s">
        <v>158</v>
      </c>
      <c r="AN50" s="2" t="s">
        <v>148</v>
      </c>
      <c r="AO50" s="2" t="s">
        <v>461</v>
      </c>
      <c r="AP50" s="2" t="s">
        <v>462</v>
      </c>
      <c r="AQ50" s="2" t="s">
        <v>151</v>
      </c>
      <c r="AR50" s="2" t="s">
        <v>240</v>
      </c>
      <c r="AS50" s="2">
        <v>1</v>
      </c>
      <c r="AT50" s="2" t="s">
        <v>463</v>
      </c>
      <c r="AU50" s="2" t="s">
        <v>464</v>
      </c>
      <c r="AV50" s="2">
        <v>11</v>
      </c>
      <c r="AW50" s="5">
        <v>71</v>
      </c>
      <c r="AX50" s="5">
        <v>28</v>
      </c>
      <c r="AY50" s="5">
        <v>1</v>
      </c>
      <c r="AZ50" s="5">
        <v>0.9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67.099999999999994</v>
      </c>
      <c r="BG50" s="5">
        <v>5</v>
      </c>
      <c r="BH50" s="5">
        <v>15.2</v>
      </c>
      <c r="BI50" s="5">
        <v>0</v>
      </c>
      <c r="BJ50" s="5">
        <v>0</v>
      </c>
      <c r="BK50" s="5">
        <v>10.4</v>
      </c>
      <c r="BL50" s="5">
        <v>0.6</v>
      </c>
      <c r="BM50" s="5">
        <v>0</v>
      </c>
      <c r="BN50" s="5">
        <v>0.6</v>
      </c>
      <c r="BO50" s="5">
        <v>21348</v>
      </c>
      <c r="BP50" s="5">
        <v>3098</v>
      </c>
      <c r="BQ50" s="5">
        <v>81</v>
      </c>
      <c r="BR50" s="5">
        <v>12</v>
      </c>
      <c r="BS50" s="5">
        <v>0.15</v>
      </c>
      <c r="BT50" s="5">
        <v>0.02</v>
      </c>
      <c r="BU50" s="5">
        <v>34745</v>
      </c>
      <c r="BV50" s="5">
        <v>131</v>
      </c>
      <c r="BW50" s="5">
        <v>0.25</v>
      </c>
      <c r="BX50" s="5">
        <v>121488</v>
      </c>
      <c r="BY50" s="5">
        <v>6539</v>
      </c>
      <c r="BZ50" s="5">
        <v>458</v>
      </c>
      <c r="CA50" s="5">
        <v>25</v>
      </c>
      <c r="CB50" s="5">
        <v>1.1200000000000001</v>
      </c>
      <c r="CC50" s="5">
        <v>0.06</v>
      </c>
      <c r="CD50" s="5">
        <v>1</v>
      </c>
      <c r="CE50" s="5">
        <v>2</v>
      </c>
      <c r="CF50" s="5">
        <v>3</v>
      </c>
      <c r="CG50" s="5">
        <v>7</v>
      </c>
      <c r="CH50" s="5">
        <v>59</v>
      </c>
      <c r="CI50" s="5">
        <v>28</v>
      </c>
      <c r="CJ50" s="5">
        <v>52</v>
      </c>
      <c r="CK50" s="5">
        <v>1</v>
      </c>
      <c r="CL50" s="5">
        <v>2</v>
      </c>
      <c r="CM50" s="2">
        <v>0</v>
      </c>
      <c r="CN50" s="2">
        <v>0</v>
      </c>
      <c r="CO50" s="2">
        <v>0</v>
      </c>
      <c r="CP50" s="2">
        <v>0</v>
      </c>
      <c r="CQ50" s="5">
        <v>8</v>
      </c>
      <c r="CR50" s="5">
        <v>38</v>
      </c>
      <c r="CS50" s="5">
        <v>0.64573999999999998</v>
      </c>
      <c r="CT50" s="5">
        <v>0.47286</v>
      </c>
      <c r="CU50" s="2" t="s">
        <v>142</v>
      </c>
    </row>
    <row r="51" spans="1:99" s="2" customFormat="1" x14ac:dyDescent="0.25">
      <c r="A51" s="2" t="s">
        <v>465</v>
      </c>
      <c r="B51" s="2" t="s">
        <v>466</v>
      </c>
      <c r="C51" s="2" t="s">
        <v>467</v>
      </c>
      <c r="D51" s="2">
        <v>1972</v>
      </c>
      <c r="E51" s="2">
        <f t="shared" si="23"/>
        <v>43</v>
      </c>
      <c r="F51" s="2">
        <v>94.2</v>
      </c>
      <c r="G51" s="2">
        <v>100</v>
      </c>
      <c r="H51" s="2">
        <v>88000</v>
      </c>
      <c r="I51" s="2">
        <v>487000</v>
      </c>
      <c r="J51" s="2">
        <v>305000</v>
      </c>
      <c r="K51" s="2">
        <v>487000</v>
      </c>
      <c r="L51" s="2">
        <f t="shared" si="1"/>
        <v>21213671300</v>
      </c>
      <c r="M51" s="2">
        <v>20000</v>
      </c>
      <c r="N51" s="2">
        <f t="shared" si="2"/>
        <v>871200000</v>
      </c>
      <c r="O51" s="2">
        <f t="shared" si="3"/>
        <v>31.25</v>
      </c>
      <c r="P51" s="2">
        <f t="shared" si="4"/>
        <v>80937200</v>
      </c>
      <c r="Q51" s="2">
        <f t="shared" si="5"/>
        <v>80.937200000000004</v>
      </c>
      <c r="R51" s="2">
        <v>343</v>
      </c>
      <c r="S51" s="2">
        <f t="shared" si="6"/>
        <v>888.36656999999991</v>
      </c>
      <c r="T51" s="2">
        <f t="shared" si="7"/>
        <v>219520</v>
      </c>
      <c r="U51" s="2">
        <f t="shared" si="8"/>
        <v>9562840000</v>
      </c>
      <c r="V51" s="2">
        <v>1388930.3192</v>
      </c>
      <c r="W51" s="2">
        <f t="shared" si="9"/>
        <v>423.34596129215998</v>
      </c>
      <c r="X51" s="2">
        <f t="shared" si="10"/>
        <v>263.05506887456482</v>
      </c>
      <c r="Y51" s="2">
        <f t="shared" si="11"/>
        <v>13.274440466494353</v>
      </c>
      <c r="Z51" s="2">
        <f t="shared" si="12"/>
        <v>24.349944100091829</v>
      </c>
      <c r="AA51" s="2">
        <f t="shared" si="13"/>
        <v>1.1252874349160071</v>
      </c>
      <c r="AB51" s="2">
        <f t="shared" si="14"/>
        <v>0.77547592675451682</v>
      </c>
      <c r="AC51" s="2">
        <v>94.2</v>
      </c>
      <c r="AD51" s="2">
        <f t="shared" si="15"/>
        <v>0.25849197558483894</v>
      </c>
      <c r="AE51" s="2">
        <v>252.22</v>
      </c>
      <c r="AF51" s="2">
        <f t="shared" si="16"/>
        <v>10.976000000000001</v>
      </c>
      <c r="AG51" s="2">
        <f t="shared" si="17"/>
        <v>7.3111296200337517E-2</v>
      </c>
      <c r="AH51" s="2">
        <f t="shared" si="18"/>
        <v>0.21513755298217971</v>
      </c>
      <c r="AI51" s="2">
        <f t="shared" si="19"/>
        <v>13285769500</v>
      </c>
      <c r="AJ51" s="2">
        <f t="shared" si="20"/>
        <v>376211400</v>
      </c>
      <c r="AK51" s="2">
        <f t="shared" si="21"/>
        <v>376.21140000000003</v>
      </c>
      <c r="AL51" s="2" t="s">
        <v>468</v>
      </c>
      <c r="AM51" s="2" t="s">
        <v>469</v>
      </c>
      <c r="AN51" s="2" t="s">
        <v>470</v>
      </c>
      <c r="AO51" s="2" t="s">
        <v>471</v>
      </c>
      <c r="AP51" s="2" t="s">
        <v>472</v>
      </c>
      <c r="AQ51" s="2" t="s">
        <v>473</v>
      </c>
      <c r="AR51" s="2" t="s">
        <v>474</v>
      </c>
      <c r="AS51" s="2">
        <v>3</v>
      </c>
      <c r="AT51" s="2" t="s">
        <v>475</v>
      </c>
      <c r="AU51" s="2" t="s">
        <v>476</v>
      </c>
      <c r="AV51" s="2">
        <v>9</v>
      </c>
      <c r="AW51" s="5">
        <v>4</v>
      </c>
      <c r="AX51" s="5">
        <v>87</v>
      </c>
      <c r="AY51" s="5">
        <v>8</v>
      </c>
      <c r="AZ51" s="5">
        <v>5.0999999999999996</v>
      </c>
      <c r="BA51" s="5">
        <v>0.8</v>
      </c>
      <c r="BB51" s="5">
        <v>0</v>
      </c>
      <c r="BC51" s="5">
        <v>0.7</v>
      </c>
      <c r="BD51" s="5">
        <v>0</v>
      </c>
      <c r="BE51" s="5">
        <v>0.3</v>
      </c>
      <c r="BF51" s="5">
        <v>44.9</v>
      </c>
      <c r="BG51" s="5">
        <v>9.6</v>
      </c>
      <c r="BH51" s="5">
        <v>13.1</v>
      </c>
      <c r="BI51" s="5">
        <v>0</v>
      </c>
      <c r="BJ51" s="5">
        <v>0</v>
      </c>
      <c r="BK51" s="5">
        <v>21.9</v>
      </c>
      <c r="BL51" s="5">
        <v>1.5</v>
      </c>
      <c r="BM51" s="5">
        <v>0</v>
      </c>
      <c r="BN51" s="5">
        <v>2.1</v>
      </c>
      <c r="BO51" s="5">
        <v>41736</v>
      </c>
      <c r="BP51" s="5">
        <v>13354</v>
      </c>
      <c r="BQ51" s="5">
        <v>47</v>
      </c>
      <c r="BR51" s="5">
        <v>15</v>
      </c>
      <c r="BS51" s="5">
        <v>0.14000000000000001</v>
      </c>
      <c r="BT51" s="5">
        <v>0.04</v>
      </c>
      <c r="BU51" s="5">
        <v>72117</v>
      </c>
      <c r="BV51" s="5">
        <v>82</v>
      </c>
      <c r="BW51" s="5">
        <v>0.24</v>
      </c>
      <c r="BX51" s="5">
        <v>247399</v>
      </c>
      <c r="BY51" s="5">
        <v>6230</v>
      </c>
      <c r="BZ51" s="5">
        <v>281</v>
      </c>
      <c r="CA51" s="5">
        <v>7</v>
      </c>
      <c r="CB51" s="5">
        <v>1.1100000000000001</v>
      </c>
      <c r="CC51" s="5">
        <v>0.03</v>
      </c>
      <c r="CD51" s="5">
        <v>8</v>
      </c>
      <c r="CE51" s="5">
        <v>9</v>
      </c>
      <c r="CF51" s="5">
        <v>24</v>
      </c>
      <c r="CG51" s="5">
        <v>18</v>
      </c>
      <c r="CH51" s="5">
        <v>36</v>
      </c>
      <c r="CI51" s="5">
        <v>16</v>
      </c>
      <c r="CJ51" s="5">
        <v>25</v>
      </c>
      <c r="CK51" s="5">
        <v>2</v>
      </c>
      <c r="CL51" s="5">
        <v>3</v>
      </c>
      <c r="CM51" s="2">
        <v>0</v>
      </c>
      <c r="CN51" s="2">
        <v>0</v>
      </c>
      <c r="CO51" s="2">
        <v>0</v>
      </c>
      <c r="CP51" s="2">
        <v>0</v>
      </c>
      <c r="CQ51" s="5">
        <v>13</v>
      </c>
      <c r="CR51" s="5">
        <v>45</v>
      </c>
      <c r="CS51" s="5">
        <v>0.50838000000000005</v>
      </c>
      <c r="CT51" s="5">
        <v>0.14251</v>
      </c>
      <c r="CU51" s="2" t="s">
        <v>142</v>
      </c>
    </row>
    <row r="52" spans="1:99" s="2" customFormat="1" x14ac:dyDescent="0.25">
      <c r="A52" s="2" t="s">
        <v>477</v>
      </c>
      <c r="B52" s="2" t="s">
        <v>156</v>
      </c>
      <c r="C52" s="2" t="s">
        <v>478</v>
      </c>
      <c r="D52" s="2">
        <v>1965</v>
      </c>
      <c r="E52" s="2">
        <f t="shared" si="23"/>
        <v>50</v>
      </c>
      <c r="F52" s="2">
        <v>50</v>
      </c>
      <c r="G52" s="2">
        <v>50</v>
      </c>
      <c r="H52" s="2">
        <v>157700</v>
      </c>
      <c r="I52" s="2">
        <v>38600</v>
      </c>
      <c r="J52" s="2">
        <v>38600</v>
      </c>
      <c r="K52" s="2">
        <v>38600</v>
      </c>
      <c r="L52" s="2">
        <f t="shared" si="1"/>
        <v>1681412140</v>
      </c>
      <c r="M52" s="2">
        <v>398.88015000000001</v>
      </c>
      <c r="N52" s="2">
        <f t="shared" si="2"/>
        <v>17375219.333999999</v>
      </c>
      <c r="O52" s="2">
        <f t="shared" si="3"/>
        <v>0.62325023437500005</v>
      </c>
      <c r="P52" s="2">
        <f t="shared" si="4"/>
        <v>1614212.1238290002</v>
      </c>
      <c r="Q52" s="2">
        <f t="shared" si="5"/>
        <v>1.6142121238290001</v>
      </c>
      <c r="R52" s="2">
        <v>259</v>
      </c>
      <c r="S52" s="2">
        <f t="shared" si="6"/>
        <v>670.80740999999989</v>
      </c>
      <c r="T52" s="2">
        <f t="shared" si="7"/>
        <v>165760</v>
      </c>
      <c r="U52" s="2">
        <f t="shared" si="8"/>
        <v>7220920000</v>
      </c>
      <c r="V52" s="2">
        <v>119201.20570999999</v>
      </c>
      <c r="W52" s="2">
        <f t="shared" si="9"/>
        <v>36.332527500407998</v>
      </c>
      <c r="X52" s="2">
        <f t="shared" si="10"/>
        <v>22.57599315423974</v>
      </c>
      <c r="Y52" s="2">
        <f t="shared" si="11"/>
        <v>8.0669655014339749</v>
      </c>
      <c r="Z52" s="2">
        <f t="shared" si="12"/>
        <v>96.770700137856466</v>
      </c>
      <c r="AA52" s="2">
        <f t="shared" si="13"/>
        <v>0.76309075877171983</v>
      </c>
      <c r="AB52" s="2">
        <f t="shared" si="14"/>
        <v>5.8062420082713881</v>
      </c>
      <c r="AC52" s="2">
        <v>50</v>
      </c>
      <c r="AD52" s="2">
        <f t="shared" si="15"/>
        <v>1.9354140027571294</v>
      </c>
      <c r="AE52" s="2">
        <v>245.13200000000001</v>
      </c>
      <c r="AF52" s="2">
        <f t="shared" si="16"/>
        <v>415.56342174460173</v>
      </c>
      <c r="AG52" s="2">
        <f t="shared" si="17"/>
        <v>2.0574258109747086</v>
      </c>
      <c r="AH52" s="2">
        <f t="shared" si="18"/>
        <v>3.3903238754236092E-2</v>
      </c>
      <c r="AI52" s="2">
        <f t="shared" si="19"/>
        <v>1681412140</v>
      </c>
      <c r="AJ52" s="2">
        <f t="shared" si="20"/>
        <v>47612328</v>
      </c>
      <c r="AK52" s="2">
        <f t="shared" si="21"/>
        <v>47.612327999999998</v>
      </c>
      <c r="AL52" s="2" t="s">
        <v>133</v>
      </c>
      <c r="AM52" s="2" t="s">
        <v>134</v>
      </c>
      <c r="AN52" s="2" t="s">
        <v>135</v>
      </c>
      <c r="AO52" s="2" t="s">
        <v>136</v>
      </c>
      <c r="AP52" s="2" t="s">
        <v>137</v>
      </c>
      <c r="AQ52" s="2" t="s">
        <v>138</v>
      </c>
      <c r="AR52" s="2" t="s">
        <v>139</v>
      </c>
      <c r="AS52" s="2">
        <v>3</v>
      </c>
      <c r="AT52" s="2" t="s">
        <v>140</v>
      </c>
      <c r="AU52" s="2" t="s">
        <v>141</v>
      </c>
      <c r="AV52" s="2">
        <v>9</v>
      </c>
      <c r="AW52" s="5">
        <v>71</v>
      </c>
      <c r="AX52" s="5">
        <v>27</v>
      </c>
      <c r="AY52" s="5">
        <v>2</v>
      </c>
      <c r="AZ52" s="5">
        <v>0.8</v>
      </c>
      <c r="BA52" s="5">
        <v>0.1</v>
      </c>
      <c r="BB52" s="5">
        <v>0.1</v>
      </c>
      <c r="BC52" s="5">
        <v>1.4</v>
      </c>
      <c r="BD52" s="5">
        <v>0</v>
      </c>
      <c r="BE52" s="5">
        <v>0.4</v>
      </c>
      <c r="BF52" s="5">
        <v>46.6</v>
      </c>
      <c r="BG52" s="5">
        <v>7.6</v>
      </c>
      <c r="BH52" s="5">
        <v>18.5</v>
      </c>
      <c r="BI52" s="5">
        <v>0</v>
      </c>
      <c r="BJ52" s="5">
        <v>0</v>
      </c>
      <c r="BK52" s="5">
        <v>23.2</v>
      </c>
      <c r="BL52" s="5">
        <v>0.8</v>
      </c>
      <c r="BM52" s="5">
        <v>0</v>
      </c>
      <c r="BN52" s="5">
        <v>0.5</v>
      </c>
      <c r="BO52" s="5">
        <v>38439</v>
      </c>
      <c r="BP52" s="5">
        <v>10360</v>
      </c>
      <c r="BQ52" s="5">
        <v>52</v>
      </c>
      <c r="BR52" s="5">
        <v>14</v>
      </c>
      <c r="BS52" s="5">
        <v>0.13</v>
      </c>
      <c r="BT52" s="5">
        <v>0.04</v>
      </c>
      <c r="BU52" s="5">
        <v>64109</v>
      </c>
      <c r="BV52" s="5">
        <v>87</v>
      </c>
      <c r="BW52" s="5">
        <v>0.22</v>
      </c>
      <c r="BX52" s="5">
        <v>322029</v>
      </c>
      <c r="BY52" s="5">
        <v>29111</v>
      </c>
      <c r="BZ52" s="5">
        <v>437</v>
      </c>
      <c r="CA52" s="5">
        <v>39</v>
      </c>
      <c r="CB52" s="5">
        <v>1.23</v>
      </c>
      <c r="CC52" s="5">
        <v>0.12</v>
      </c>
      <c r="CD52" s="5">
        <v>17</v>
      </c>
      <c r="CE52" s="5">
        <v>19</v>
      </c>
      <c r="CF52" s="5">
        <v>16</v>
      </c>
      <c r="CG52" s="5">
        <v>18</v>
      </c>
      <c r="CH52" s="5">
        <v>37</v>
      </c>
      <c r="CI52" s="5">
        <v>17</v>
      </c>
      <c r="CJ52" s="5">
        <v>23</v>
      </c>
      <c r="CK52" s="5">
        <v>0</v>
      </c>
      <c r="CL52" s="5">
        <v>1</v>
      </c>
      <c r="CM52" s="2">
        <v>0</v>
      </c>
      <c r="CN52" s="2">
        <v>0</v>
      </c>
      <c r="CO52" s="2">
        <v>0</v>
      </c>
      <c r="CP52" s="2">
        <v>0</v>
      </c>
      <c r="CQ52" s="5">
        <v>12</v>
      </c>
      <c r="CR52" s="5">
        <v>39</v>
      </c>
      <c r="CS52" s="5">
        <v>0.86819000000000002</v>
      </c>
      <c r="CT52" s="5">
        <v>0.79825000000000002</v>
      </c>
      <c r="CU52" s="2" t="s">
        <v>170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2017-04-17T15:23:00Z</dcterms:created>
  <dcterms:modified xsi:type="dcterms:W3CDTF">2017-04-17T15:24:34Z</dcterms:modified>
</cp:coreProperties>
</file>