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33" i="1" l="1"/>
  <c r="AK33" i="1" s="1"/>
  <c r="AI33" i="1"/>
  <c r="AH33" i="1"/>
  <c r="AD33" i="1"/>
  <c r="AB33" i="1"/>
  <c r="X33" i="1"/>
  <c r="W33" i="1"/>
  <c r="AA33" i="1" s="1"/>
  <c r="U33" i="1"/>
  <c r="T33" i="1"/>
  <c r="AF33" i="1" s="1"/>
  <c r="S33" i="1"/>
  <c r="Q33" i="1"/>
  <c r="P33" i="1"/>
  <c r="O33" i="1"/>
  <c r="Y33" i="1" s="1"/>
  <c r="N33" i="1"/>
  <c r="Z33" i="1" s="1"/>
  <c r="AG33" i="1" s="1"/>
  <c r="L33" i="1"/>
  <c r="E33" i="1"/>
  <c r="AK32" i="1"/>
  <c r="AJ32" i="1"/>
  <c r="AI32" i="1"/>
  <c r="AF32" i="1"/>
  <c r="X32" i="1"/>
  <c r="Y32" i="1" s="1"/>
  <c r="W32" i="1"/>
  <c r="AA32" i="1" s="1"/>
  <c r="U32" i="1"/>
  <c r="T32" i="1"/>
  <c r="S32" i="1"/>
  <c r="Q32" i="1"/>
  <c r="P32" i="1"/>
  <c r="AH32" i="1" s="1"/>
  <c r="O32" i="1"/>
  <c r="N32" i="1"/>
  <c r="L32" i="1"/>
  <c r="Z32" i="1" s="1"/>
  <c r="E32" i="1"/>
  <c r="AJ31" i="1"/>
  <c r="AK31" i="1" s="1"/>
  <c r="AI31" i="1"/>
  <c r="AH31" i="1"/>
  <c r="X31" i="1"/>
  <c r="Y31" i="1" s="1"/>
  <c r="W31" i="1"/>
  <c r="U31" i="1"/>
  <c r="T31" i="1"/>
  <c r="AF31" i="1" s="1"/>
  <c r="S31" i="1"/>
  <c r="Q31" i="1"/>
  <c r="P31" i="1"/>
  <c r="O31" i="1"/>
  <c r="N31" i="1"/>
  <c r="Z31" i="1" s="1"/>
  <c r="AG31" i="1" s="1"/>
  <c r="L31" i="1"/>
  <c r="E31" i="1"/>
  <c r="AJ30" i="1"/>
  <c r="AK30" i="1" s="1"/>
  <c r="AI30" i="1"/>
  <c r="AF30" i="1"/>
  <c r="X30" i="1"/>
  <c r="Y30" i="1" s="1"/>
  <c r="W30" i="1"/>
  <c r="AA30" i="1" s="1"/>
  <c r="U30" i="1"/>
  <c r="T30" i="1"/>
  <c r="S30" i="1"/>
  <c r="Q30" i="1"/>
  <c r="P30" i="1"/>
  <c r="O30" i="1"/>
  <c r="N30" i="1"/>
  <c r="L30" i="1"/>
  <c r="Z30" i="1" s="1"/>
  <c r="E30" i="1"/>
  <c r="AJ29" i="1"/>
  <c r="AK29" i="1" s="1"/>
  <c r="AI29" i="1"/>
  <c r="Z29" i="1"/>
  <c r="AG29" i="1" s="1"/>
  <c r="X29" i="1"/>
  <c r="Y29" i="1" s="1"/>
  <c r="W29" i="1"/>
  <c r="U29" i="1"/>
  <c r="T29" i="1"/>
  <c r="AF29" i="1" s="1"/>
  <c r="S29" i="1"/>
  <c r="Q29" i="1"/>
  <c r="P29" i="1"/>
  <c r="AH29" i="1" s="1"/>
  <c r="O29" i="1"/>
  <c r="N29" i="1"/>
  <c r="L29" i="1"/>
  <c r="E29" i="1"/>
  <c r="AJ28" i="1"/>
  <c r="AK28" i="1" s="1"/>
  <c r="AA28" i="1" s="1"/>
  <c r="AI28" i="1"/>
  <c r="AF28" i="1"/>
  <c r="X28" i="1"/>
  <c r="Y28" i="1" s="1"/>
  <c r="W28" i="1"/>
  <c r="U28" i="1"/>
  <c r="T28" i="1"/>
  <c r="S28" i="1"/>
  <c r="Q28" i="1"/>
  <c r="P28" i="1"/>
  <c r="AH28" i="1" s="1"/>
  <c r="O28" i="1"/>
  <c r="N28" i="1"/>
  <c r="L28" i="1"/>
  <c r="Z28" i="1" s="1"/>
  <c r="E28" i="1"/>
  <c r="AJ27" i="1"/>
  <c r="AK27" i="1" s="1"/>
  <c r="AI27" i="1"/>
  <c r="AB27" i="1"/>
  <c r="Z27" i="1"/>
  <c r="AG27" i="1" s="1"/>
  <c r="X27" i="1"/>
  <c r="W27" i="1"/>
  <c r="AA27" i="1" s="1"/>
  <c r="U27" i="1"/>
  <c r="T27" i="1"/>
  <c r="AF27" i="1" s="1"/>
  <c r="S27" i="1"/>
  <c r="Q27" i="1"/>
  <c r="P27" i="1"/>
  <c r="AH27" i="1" s="1"/>
  <c r="O27" i="1"/>
  <c r="Y27" i="1" s="1"/>
  <c r="N27" i="1"/>
  <c r="L27" i="1"/>
  <c r="E27" i="1"/>
  <c r="AK26" i="1"/>
  <c r="AJ26" i="1"/>
  <c r="AI26" i="1"/>
  <c r="AF26" i="1"/>
  <c r="Z26" i="1"/>
  <c r="AD26" i="1" s="1"/>
  <c r="X26" i="1"/>
  <c r="Y26" i="1" s="1"/>
  <c r="W26" i="1"/>
  <c r="AA26" i="1" s="1"/>
  <c r="U26" i="1"/>
  <c r="T26" i="1"/>
  <c r="S26" i="1"/>
  <c r="Q26" i="1"/>
  <c r="P26" i="1"/>
  <c r="AH26" i="1" s="1"/>
  <c r="O26" i="1"/>
  <c r="N26" i="1"/>
  <c r="L26" i="1"/>
  <c r="E26" i="1"/>
  <c r="AJ25" i="1"/>
  <c r="AK25" i="1" s="1"/>
  <c r="AI25" i="1"/>
  <c r="X25" i="1"/>
  <c r="Y25" i="1" s="1"/>
  <c r="W25" i="1"/>
  <c r="U25" i="1"/>
  <c r="T25" i="1"/>
  <c r="AF25" i="1" s="1"/>
  <c r="S25" i="1"/>
  <c r="Q25" i="1"/>
  <c r="P25" i="1"/>
  <c r="AH25" i="1" s="1"/>
  <c r="O25" i="1"/>
  <c r="N25" i="1"/>
  <c r="Z25" i="1" s="1"/>
  <c r="L25" i="1"/>
  <c r="E25" i="1"/>
  <c r="AJ24" i="1"/>
  <c r="AK24" i="1" s="1"/>
  <c r="AA24" i="1" s="1"/>
  <c r="AI24" i="1"/>
  <c r="AF24" i="1"/>
  <c r="X24" i="1"/>
  <c r="Y24" i="1" s="1"/>
  <c r="W24" i="1"/>
  <c r="U24" i="1"/>
  <c r="T24" i="1"/>
  <c r="S24" i="1"/>
  <c r="Q24" i="1"/>
  <c r="P24" i="1"/>
  <c r="AH24" i="1" s="1"/>
  <c r="O24" i="1"/>
  <c r="N24" i="1"/>
  <c r="Z24" i="1" s="1"/>
  <c r="L24" i="1"/>
  <c r="E24" i="1"/>
  <c r="AJ23" i="1"/>
  <c r="AK23" i="1" s="1"/>
  <c r="AI23" i="1"/>
  <c r="X23" i="1"/>
  <c r="W23" i="1"/>
  <c r="AA23" i="1" s="1"/>
  <c r="U23" i="1"/>
  <c r="T23" i="1"/>
  <c r="AF23" i="1" s="1"/>
  <c r="S23" i="1"/>
  <c r="Q23" i="1"/>
  <c r="P23" i="1"/>
  <c r="AH23" i="1" s="1"/>
  <c r="O23" i="1"/>
  <c r="Y23" i="1" s="1"/>
  <c r="N23" i="1"/>
  <c r="Z23" i="1" s="1"/>
  <c r="L23" i="1"/>
  <c r="E23" i="1"/>
  <c r="AK22" i="1"/>
  <c r="AJ22" i="1"/>
  <c r="AI22" i="1"/>
  <c r="AF22" i="1"/>
  <c r="X22" i="1"/>
  <c r="Y22" i="1" s="1"/>
  <c r="W22" i="1"/>
  <c r="AA22" i="1" s="1"/>
  <c r="U22" i="1"/>
  <c r="T22" i="1"/>
  <c r="S22" i="1"/>
  <c r="Q22" i="1"/>
  <c r="P22" i="1"/>
  <c r="AH22" i="1" s="1"/>
  <c r="O22" i="1"/>
  <c r="N22" i="1"/>
  <c r="L22" i="1"/>
  <c r="Z22" i="1" s="1"/>
  <c r="E22" i="1"/>
  <c r="AJ21" i="1"/>
  <c r="AK21" i="1" s="1"/>
  <c r="AI21" i="1"/>
  <c r="Z21" i="1"/>
  <c r="AG21" i="1" s="1"/>
  <c r="X21" i="1"/>
  <c r="Y21" i="1" s="1"/>
  <c r="W21" i="1"/>
  <c r="U21" i="1"/>
  <c r="T21" i="1"/>
  <c r="AF21" i="1" s="1"/>
  <c r="S21" i="1"/>
  <c r="Q21" i="1"/>
  <c r="P21" i="1"/>
  <c r="AH21" i="1" s="1"/>
  <c r="O21" i="1"/>
  <c r="N21" i="1"/>
  <c r="L21" i="1"/>
  <c r="E21" i="1"/>
  <c r="AJ20" i="1"/>
  <c r="AK20" i="1" s="1"/>
  <c r="AA20" i="1" s="1"/>
  <c r="AI20" i="1"/>
  <c r="AF20" i="1"/>
  <c r="X20" i="1"/>
  <c r="Y20" i="1" s="1"/>
  <c r="W20" i="1"/>
  <c r="U20" i="1"/>
  <c r="T20" i="1"/>
  <c r="S20" i="1"/>
  <c r="Q20" i="1"/>
  <c r="P20" i="1"/>
  <c r="AH20" i="1" s="1"/>
  <c r="O20" i="1"/>
  <c r="N20" i="1"/>
  <c r="L20" i="1"/>
  <c r="Z20" i="1" s="1"/>
  <c r="E20" i="1"/>
  <c r="AJ19" i="1"/>
  <c r="AK19" i="1" s="1"/>
  <c r="AI19" i="1"/>
  <c r="AB19" i="1"/>
  <c r="Z19" i="1"/>
  <c r="AG19" i="1" s="1"/>
  <c r="X19" i="1"/>
  <c r="W19" i="1"/>
  <c r="AA19" i="1" s="1"/>
  <c r="U19" i="1"/>
  <c r="T19" i="1"/>
  <c r="AF19" i="1" s="1"/>
  <c r="S19" i="1"/>
  <c r="Q19" i="1"/>
  <c r="P19" i="1"/>
  <c r="AH19" i="1" s="1"/>
  <c r="O19" i="1"/>
  <c r="Y19" i="1" s="1"/>
  <c r="N19" i="1"/>
  <c r="L19" i="1"/>
  <c r="E19" i="1"/>
  <c r="AK18" i="1"/>
  <c r="AJ18" i="1"/>
  <c r="AI18" i="1"/>
  <c r="AF18" i="1"/>
  <c r="Z18" i="1"/>
  <c r="X18" i="1"/>
  <c r="Y18" i="1" s="1"/>
  <c r="W18" i="1"/>
  <c r="AA18" i="1" s="1"/>
  <c r="U18" i="1"/>
  <c r="T18" i="1"/>
  <c r="S18" i="1"/>
  <c r="Q18" i="1"/>
  <c r="P18" i="1"/>
  <c r="AH18" i="1" s="1"/>
  <c r="O18" i="1"/>
  <c r="N18" i="1"/>
  <c r="L18" i="1"/>
  <c r="E18" i="1"/>
  <c r="AJ17" i="1"/>
  <c r="AK17" i="1" s="1"/>
  <c r="AI17" i="1"/>
  <c r="X17" i="1"/>
  <c r="Y17" i="1" s="1"/>
  <c r="W17" i="1"/>
  <c r="U17" i="1"/>
  <c r="T17" i="1"/>
  <c r="AF17" i="1" s="1"/>
  <c r="S17" i="1"/>
  <c r="Q17" i="1"/>
  <c r="P17" i="1"/>
  <c r="AH17" i="1" s="1"/>
  <c r="O17" i="1"/>
  <c r="N17" i="1"/>
  <c r="Z17" i="1" s="1"/>
  <c r="L17" i="1"/>
  <c r="E17" i="1"/>
  <c r="AJ16" i="1"/>
  <c r="AK16" i="1" s="1"/>
  <c r="AA16" i="1" s="1"/>
  <c r="AI16" i="1"/>
  <c r="AF16" i="1"/>
  <c r="X16" i="1"/>
  <c r="Y16" i="1" s="1"/>
  <c r="W16" i="1"/>
  <c r="U16" i="1"/>
  <c r="T16" i="1"/>
  <c r="S16" i="1"/>
  <c r="Q16" i="1"/>
  <c r="P16" i="1"/>
  <c r="AH16" i="1" s="1"/>
  <c r="O16" i="1"/>
  <c r="N16" i="1"/>
  <c r="Z16" i="1" s="1"/>
  <c r="L16" i="1"/>
  <c r="E16" i="1"/>
  <c r="AJ15" i="1"/>
  <c r="AK15" i="1" s="1"/>
  <c r="AI15" i="1"/>
  <c r="X15" i="1"/>
  <c r="W15" i="1"/>
  <c r="AA15" i="1" s="1"/>
  <c r="U15" i="1"/>
  <c r="T15" i="1"/>
  <c r="AF15" i="1" s="1"/>
  <c r="S15" i="1"/>
  <c r="Q15" i="1"/>
  <c r="P15" i="1"/>
  <c r="AH15" i="1" s="1"/>
  <c r="O15" i="1"/>
  <c r="Y15" i="1" s="1"/>
  <c r="N15" i="1"/>
  <c r="Z15" i="1" s="1"/>
  <c r="L15" i="1"/>
  <c r="E15" i="1"/>
  <c r="AK14" i="1"/>
  <c r="AJ14" i="1"/>
  <c r="AI14" i="1"/>
  <c r="AF14" i="1"/>
  <c r="X14" i="1"/>
  <c r="Y14" i="1" s="1"/>
  <c r="W14" i="1"/>
  <c r="AA14" i="1" s="1"/>
  <c r="U14" i="1"/>
  <c r="T14" i="1"/>
  <c r="S14" i="1"/>
  <c r="Q14" i="1"/>
  <c r="P14" i="1"/>
  <c r="AH14" i="1" s="1"/>
  <c r="O14" i="1"/>
  <c r="N14" i="1"/>
  <c r="L14" i="1"/>
  <c r="Z14" i="1" s="1"/>
  <c r="AB14" i="1" s="1"/>
  <c r="E14" i="1"/>
  <c r="AJ13" i="1"/>
  <c r="AK13" i="1" s="1"/>
  <c r="AI13" i="1"/>
  <c r="Z13" i="1"/>
  <c r="X13" i="1"/>
  <c r="Y13" i="1" s="1"/>
  <c r="W13" i="1"/>
  <c r="U13" i="1"/>
  <c r="T13" i="1"/>
  <c r="AF13" i="1" s="1"/>
  <c r="S13" i="1"/>
  <c r="Q13" i="1"/>
  <c r="P13" i="1"/>
  <c r="AH13" i="1" s="1"/>
  <c r="O13" i="1"/>
  <c r="N13" i="1"/>
  <c r="L13" i="1"/>
  <c r="E13" i="1"/>
  <c r="AJ12" i="1"/>
  <c r="AK12" i="1" s="1"/>
  <c r="AI12" i="1"/>
  <c r="AH12" i="1"/>
  <c r="AF12" i="1"/>
  <c r="AA12" i="1"/>
  <c r="X12" i="1"/>
  <c r="Y12" i="1" s="1"/>
  <c r="W12" i="1"/>
  <c r="U12" i="1"/>
  <c r="T12" i="1"/>
  <c r="S12" i="1"/>
  <c r="Q12" i="1"/>
  <c r="P12" i="1"/>
  <c r="O12" i="1"/>
  <c r="N12" i="1"/>
  <c r="L12" i="1"/>
  <c r="Z12" i="1" s="1"/>
  <c r="E12" i="1"/>
  <c r="AJ11" i="1"/>
  <c r="AK11" i="1" s="1"/>
  <c r="AI11" i="1"/>
  <c r="AF11" i="1"/>
  <c r="AB11" i="1"/>
  <c r="Z11" i="1"/>
  <c r="AG11" i="1" s="1"/>
  <c r="X11" i="1"/>
  <c r="W11" i="1"/>
  <c r="AA11" i="1" s="1"/>
  <c r="U11" i="1"/>
  <c r="T11" i="1"/>
  <c r="S11" i="1"/>
  <c r="Q11" i="1"/>
  <c r="P11" i="1"/>
  <c r="AH11" i="1" s="1"/>
  <c r="O11" i="1"/>
  <c r="Y11" i="1" s="1"/>
  <c r="N11" i="1"/>
  <c r="L11" i="1"/>
  <c r="E11" i="1"/>
  <c r="AK10" i="1"/>
  <c r="AJ10" i="1"/>
  <c r="AI10" i="1"/>
  <c r="AG10" i="1"/>
  <c r="AF10" i="1"/>
  <c r="Z10" i="1"/>
  <c r="X10" i="1"/>
  <c r="Y10" i="1" s="1"/>
  <c r="W10" i="1"/>
  <c r="AA10" i="1" s="1"/>
  <c r="U10" i="1"/>
  <c r="T10" i="1"/>
  <c r="S10" i="1"/>
  <c r="Q10" i="1"/>
  <c r="P10" i="1"/>
  <c r="AH10" i="1" s="1"/>
  <c r="O10" i="1"/>
  <c r="N10" i="1"/>
  <c r="L10" i="1"/>
  <c r="E10" i="1"/>
  <c r="AJ9" i="1"/>
  <c r="AK9" i="1" s="1"/>
  <c r="AI9" i="1"/>
  <c r="AD9" i="1"/>
  <c r="X9" i="1"/>
  <c r="Y9" i="1" s="1"/>
  <c r="W9" i="1"/>
  <c r="U9" i="1"/>
  <c r="T9" i="1"/>
  <c r="AF9" i="1" s="1"/>
  <c r="S9" i="1"/>
  <c r="Q9" i="1"/>
  <c r="P9" i="1"/>
  <c r="O9" i="1"/>
  <c r="N9" i="1"/>
  <c r="Z9" i="1" s="1"/>
  <c r="L9" i="1"/>
  <c r="E9" i="1"/>
  <c r="AJ8" i="1"/>
  <c r="AK8" i="1" s="1"/>
  <c r="AA8" i="1" s="1"/>
  <c r="AI8" i="1"/>
  <c r="AF8" i="1"/>
  <c r="X8" i="1"/>
  <c r="Y8" i="1" s="1"/>
  <c r="W8" i="1"/>
  <c r="U8" i="1"/>
  <c r="T8" i="1"/>
  <c r="S8" i="1"/>
  <c r="Q8" i="1"/>
  <c r="P8" i="1"/>
  <c r="O8" i="1"/>
  <c r="N8" i="1"/>
  <c r="Z8" i="1" s="1"/>
  <c r="L8" i="1"/>
  <c r="E8" i="1"/>
  <c r="AJ7" i="1"/>
  <c r="AK7" i="1" s="1"/>
  <c r="AI7" i="1"/>
  <c r="AB7" i="1"/>
  <c r="X7" i="1"/>
  <c r="W7" i="1"/>
  <c r="AA7" i="1" s="1"/>
  <c r="U7" i="1"/>
  <c r="T7" i="1"/>
  <c r="AF7" i="1" s="1"/>
  <c r="S7" i="1"/>
  <c r="Q7" i="1"/>
  <c r="P7" i="1"/>
  <c r="AH7" i="1" s="1"/>
  <c r="O7" i="1"/>
  <c r="Y7" i="1" s="1"/>
  <c r="N7" i="1"/>
  <c r="Z7" i="1" s="1"/>
  <c r="L7" i="1"/>
  <c r="E7" i="1"/>
  <c r="AK6" i="1"/>
  <c r="AJ6" i="1"/>
  <c r="AI6" i="1"/>
  <c r="AF6" i="1"/>
  <c r="AB6" i="1"/>
  <c r="X6" i="1"/>
  <c r="Y6" i="1" s="1"/>
  <c r="W6" i="1"/>
  <c r="AA6" i="1" s="1"/>
  <c r="U6" i="1"/>
  <c r="T6" i="1"/>
  <c r="S6" i="1"/>
  <c r="Q6" i="1"/>
  <c r="P6" i="1"/>
  <c r="AH6" i="1" s="1"/>
  <c r="O6" i="1"/>
  <c r="N6" i="1"/>
  <c r="L6" i="1"/>
  <c r="Z6" i="1" s="1"/>
  <c r="E6" i="1"/>
  <c r="AJ5" i="1"/>
  <c r="AK5" i="1" s="1"/>
  <c r="AI5" i="1"/>
  <c r="X5" i="1"/>
  <c r="Y5" i="1" s="1"/>
  <c r="W5" i="1"/>
  <c r="U5" i="1"/>
  <c r="T5" i="1"/>
  <c r="AF5" i="1" s="1"/>
  <c r="S5" i="1"/>
  <c r="Q5" i="1"/>
  <c r="P5" i="1"/>
  <c r="AH5" i="1" s="1"/>
  <c r="O5" i="1"/>
  <c r="N5" i="1"/>
  <c r="Z5" i="1" s="1"/>
  <c r="L5" i="1"/>
  <c r="E5" i="1"/>
  <c r="AJ4" i="1"/>
  <c r="AK4" i="1" s="1"/>
  <c r="AI4" i="1"/>
  <c r="AF4" i="1"/>
  <c r="AA4" i="1"/>
  <c r="X4" i="1"/>
  <c r="Y4" i="1" s="1"/>
  <c r="W4" i="1"/>
  <c r="U4" i="1"/>
  <c r="T4" i="1"/>
  <c r="S4" i="1"/>
  <c r="Q4" i="1"/>
  <c r="P4" i="1"/>
  <c r="AH4" i="1" s="1"/>
  <c r="O4" i="1"/>
  <c r="N4" i="1"/>
  <c r="L4" i="1"/>
  <c r="E4" i="1"/>
  <c r="AJ3" i="1"/>
  <c r="AK3" i="1" s="1"/>
  <c r="AI3" i="1"/>
  <c r="AB3" i="1"/>
  <c r="Z3" i="1"/>
  <c r="AG3" i="1" s="1"/>
  <c r="X3" i="1"/>
  <c r="W3" i="1"/>
  <c r="AA3" i="1" s="1"/>
  <c r="U3" i="1"/>
  <c r="T3" i="1"/>
  <c r="AF3" i="1" s="1"/>
  <c r="S3" i="1"/>
  <c r="Q3" i="1"/>
  <c r="P3" i="1"/>
  <c r="AH3" i="1" s="1"/>
  <c r="O3" i="1"/>
  <c r="Y3" i="1" s="1"/>
  <c r="N3" i="1"/>
  <c r="L3" i="1"/>
  <c r="E3" i="1"/>
  <c r="AG5" i="1" l="1"/>
  <c r="AB5" i="1"/>
  <c r="AD5" i="1"/>
  <c r="AG13" i="1"/>
  <c r="AB13" i="1"/>
  <c r="AD13" i="1"/>
  <c r="AD16" i="1"/>
  <c r="AG16" i="1"/>
  <c r="AB16" i="1"/>
  <c r="AD28" i="1"/>
  <c r="AB28" i="1"/>
  <c r="AG28" i="1"/>
  <c r="AD6" i="1"/>
  <c r="AG6" i="1"/>
  <c r="AD10" i="1"/>
  <c r="AB10" i="1"/>
  <c r="AD12" i="1"/>
  <c r="AB12" i="1"/>
  <c r="AG12" i="1"/>
  <c r="AG15" i="1"/>
  <c r="AD15" i="1"/>
  <c r="AG17" i="1"/>
  <c r="AB17" i="1"/>
  <c r="AD20" i="1"/>
  <c r="AB20" i="1"/>
  <c r="AG20" i="1"/>
  <c r="AD22" i="1"/>
  <c r="AB22" i="1"/>
  <c r="AG22" i="1"/>
  <c r="AG23" i="1"/>
  <c r="AD23" i="1"/>
  <c r="AB23" i="1"/>
  <c r="Z4" i="1"/>
  <c r="AG7" i="1"/>
  <c r="AD7" i="1"/>
  <c r="AH8" i="1"/>
  <c r="AG9" i="1"/>
  <c r="AB9" i="1"/>
  <c r="AB15" i="1"/>
  <c r="AD17" i="1"/>
  <c r="AD24" i="1"/>
  <c r="AG24" i="1"/>
  <c r="AB24" i="1"/>
  <c r="AD30" i="1"/>
  <c r="AB30" i="1"/>
  <c r="AG30" i="1"/>
  <c r="AD32" i="1"/>
  <c r="AB32" i="1"/>
  <c r="AG32" i="1"/>
  <c r="AD8" i="1"/>
  <c r="AG8" i="1"/>
  <c r="AB8" i="1"/>
  <c r="AH9" i="1"/>
  <c r="AD14" i="1"/>
  <c r="AG14" i="1"/>
  <c r="AD18" i="1"/>
  <c r="AG18" i="1"/>
  <c r="AB18" i="1"/>
  <c r="AG25" i="1"/>
  <c r="AD25" i="1"/>
  <c r="AB25" i="1"/>
  <c r="AD21" i="1"/>
  <c r="AB26" i="1"/>
  <c r="AD29" i="1"/>
  <c r="AB31" i="1"/>
  <c r="AD3" i="1"/>
  <c r="AA9" i="1"/>
  <c r="AD11" i="1"/>
  <c r="AA17" i="1"/>
  <c r="AD19" i="1"/>
  <c r="AA25" i="1"/>
  <c r="AD27" i="1"/>
  <c r="AH30" i="1"/>
  <c r="AA31" i="1"/>
  <c r="AD31" i="1"/>
  <c r="AG26" i="1"/>
  <c r="AA5" i="1"/>
  <c r="AA13" i="1"/>
  <c r="AA21" i="1"/>
  <c r="AB21" i="1"/>
  <c r="AA29" i="1"/>
  <c r="AB29" i="1"/>
  <c r="AD4" i="1" l="1"/>
  <c r="AB4" i="1"/>
  <c r="AG4" i="1"/>
</calcChain>
</file>

<file path=xl/sharedStrings.xml><?xml version="1.0" encoding="utf-8"?>
<sst xmlns="http://schemas.openxmlformats.org/spreadsheetml/2006/main" count="601" uniqueCount="308">
  <si>
    <t>Crystal Lake</t>
  </si>
  <si>
    <t>VT00008</t>
  </si>
  <si>
    <t>ND</t>
  </si>
  <si>
    <t>3.08</t>
  </si>
  <si>
    <t>1110000000406</t>
  </si>
  <si>
    <t>Surface area from NID</t>
  </si>
  <si>
    <t>Lake Hortonia</t>
  </si>
  <si>
    <t>VT00009</t>
  </si>
  <si>
    <t>1.902</t>
  </si>
  <si>
    <t>2010001000654</t>
  </si>
  <si>
    <t>Somerset</t>
  </si>
  <si>
    <t>Somerset Reservoir</t>
  </si>
  <si>
    <t>VT00018</t>
  </si>
  <si>
    <t>6.156</t>
  </si>
  <si>
    <t>1080203000522</t>
  </si>
  <si>
    <t>1297</t>
  </si>
  <si>
    <t>1080203</t>
  </si>
  <si>
    <t>1.14</t>
  </si>
  <si>
    <t>1080203021</t>
  </si>
  <si>
    <t>1329</t>
  </si>
  <si>
    <t>Echo Pond Dam</t>
  </si>
  <si>
    <t>Echo Pond</t>
  </si>
  <si>
    <t>VT00022</t>
  </si>
  <si>
    <t>2.206</t>
  </si>
  <si>
    <t>Echo Lake</t>
  </si>
  <si>
    <t>1110000000370</t>
  </si>
  <si>
    <t>1595</t>
  </si>
  <si>
    <t>1110000</t>
  </si>
  <si>
    <t>0.47</t>
  </si>
  <si>
    <t>1110000017</t>
  </si>
  <si>
    <t>1643</t>
  </si>
  <si>
    <t>Seymour Lake</t>
  </si>
  <si>
    <t>VT00023</t>
  </si>
  <si>
    <t>7.183</t>
  </si>
  <si>
    <t>1110000000358</t>
  </si>
  <si>
    <t>Green River Dam</t>
  </si>
  <si>
    <t>Sanders</t>
  </si>
  <si>
    <t>VT00024</t>
  </si>
  <si>
    <t>2.5</t>
  </si>
  <si>
    <t>Green River Reservoir</t>
  </si>
  <si>
    <t>2010005000468</t>
  </si>
  <si>
    <t>2251</t>
  </si>
  <si>
    <t>2010005</t>
  </si>
  <si>
    <t>0.91</t>
  </si>
  <si>
    <t>2010005038</t>
  </si>
  <si>
    <t>2301</t>
  </si>
  <si>
    <t>Harriman</t>
  </si>
  <si>
    <t>Davis Bridge; Harriman Reservoir</t>
  </si>
  <si>
    <t>VT00025</t>
  </si>
  <si>
    <t>8.315</t>
  </si>
  <si>
    <t>Harriman Reservoir</t>
  </si>
  <si>
    <t>1080203000491</t>
  </si>
  <si>
    <t>1616</t>
  </si>
  <si>
    <t>1.53</t>
  </si>
  <si>
    <t>1080203018</t>
  </si>
  <si>
    <t>1664</t>
  </si>
  <si>
    <t>Highgate Falls</t>
  </si>
  <si>
    <t>Orman E. Croft Dam</t>
  </si>
  <si>
    <t>VT00028</t>
  </si>
  <si>
    <t>Clark Falls</t>
  </si>
  <si>
    <t>Arrowhead Mountain Lake</t>
  </si>
  <si>
    <t>VT00033</t>
  </si>
  <si>
    <t>2.903</t>
  </si>
  <si>
    <t>2010005005238</t>
  </si>
  <si>
    <t>4167</t>
  </si>
  <si>
    <t>1.84</t>
  </si>
  <si>
    <t>2010005020</t>
  </si>
  <si>
    <t>4431</t>
  </si>
  <si>
    <t>Essex No. 19</t>
  </si>
  <si>
    <t>VT00045</t>
  </si>
  <si>
    <t>Marshfield No. 6</t>
  </si>
  <si>
    <t>Mollys Falls Reservoir</t>
  </si>
  <si>
    <t>VT00046</t>
  </si>
  <si>
    <t>1.591</t>
  </si>
  <si>
    <t>2010003000588</t>
  </si>
  <si>
    <t>West Danville No. 15</t>
  </si>
  <si>
    <t>Joes Pond</t>
  </si>
  <si>
    <t>VT00049</t>
  </si>
  <si>
    <t>1.595</t>
  </si>
  <si>
    <t>Upper Narrows</t>
  </si>
  <si>
    <t>1080102000257</t>
  </si>
  <si>
    <t>1960</t>
  </si>
  <si>
    <t>1080102</t>
  </si>
  <si>
    <t>0.67</t>
  </si>
  <si>
    <t>1080102035</t>
  </si>
  <si>
    <t>2011</t>
  </si>
  <si>
    <t>Peacham Pond</t>
  </si>
  <si>
    <t>VT00050</t>
  </si>
  <si>
    <t>1.359</t>
  </si>
  <si>
    <t>2010003000590</t>
  </si>
  <si>
    <t>Harveys Lake</t>
  </si>
  <si>
    <t>VT00051</t>
  </si>
  <si>
    <t>1.442</t>
  </si>
  <si>
    <t>Harvey Lake</t>
  </si>
  <si>
    <t>1080103000323</t>
  </si>
  <si>
    <t>1150</t>
  </si>
  <si>
    <t>1080103</t>
  </si>
  <si>
    <t>1080103010</t>
  </si>
  <si>
    <t>1178</t>
  </si>
  <si>
    <t>Lake Fairlee</t>
  </si>
  <si>
    <t>VT00067</t>
  </si>
  <si>
    <t>1.86</t>
  </si>
  <si>
    <t>1080104002663</t>
  </si>
  <si>
    <t>Berlin Pond</t>
  </si>
  <si>
    <t>Dickey</t>
  </si>
  <si>
    <t>VT00084</t>
  </si>
  <si>
    <t>1.177</t>
  </si>
  <si>
    <t>2010003000656</t>
  </si>
  <si>
    <t>2188</t>
  </si>
  <si>
    <t>2010003</t>
  </si>
  <si>
    <t>0.54</t>
  </si>
  <si>
    <t>2010003030</t>
  </si>
  <si>
    <t>2238</t>
  </si>
  <si>
    <t>Lake Groton</t>
  </si>
  <si>
    <t>Groton Pond</t>
  </si>
  <si>
    <t>VT00088</t>
  </si>
  <si>
    <t>1.717</t>
  </si>
  <si>
    <t>1080103000328</t>
  </si>
  <si>
    <t>Little Pond</t>
  </si>
  <si>
    <t>Lake St. Catherine</t>
  </si>
  <si>
    <t>VT00091</t>
  </si>
  <si>
    <t>9.645</t>
  </si>
  <si>
    <t>Lake Bomoseen</t>
  </si>
  <si>
    <t>2010001000689</t>
  </si>
  <si>
    <t>Fairfield Swamp Pond</t>
  </si>
  <si>
    <t>Dead Creek Dam</t>
  </si>
  <si>
    <t>VT00122</t>
  </si>
  <si>
    <t>1.814</t>
  </si>
  <si>
    <t>Fairfield Pond</t>
  </si>
  <si>
    <t>2010007000255</t>
  </si>
  <si>
    <t>Stone Bridge</t>
  </si>
  <si>
    <t>VT00140</t>
  </si>
  <si>
    <t>Mud Creek</t>
  </si>
  <si>
    <t>VT00146</t>
  </si>
  <si>
    <t>1.332</t>
  </si>
  <si>
    <t>Mud Creek Pond</t>
  </si>
  <si>
    <t>2010008000707</t>
  </si>
  <si>
    <t>VT00177</t>
  </si>
  <si>
    <t>Chittenden Reservoir</t>
  </si>
  <si>
    <t>VT00178</t>
  </si>
  <si>
    <t>2.802</t>
  </si>
  <si>
    <t>2010002000524</t>
  </si>
  <si>
    <t>Great Averill Pond</t>
  </si>
  <si>
    <t>VT00180</t>
  </si>
  <si>
    <t>3.361</t>
  </si>
  <si>
    <t>1110000000345</t>
  </si>
  <si>
    <t>Little Averill Pond</t>
  </si>
  <si>
    <t>Little Averill Lake</t>
  </si>
  <si>
    <t>VT00181</t>
  </si>
  <si>
    <t>1.894</t>
  </si>
  <si>
    <t>1110000000349</t>
  </si>
  <si>
    <t>Caspian Lake</t>
  </si>
  <si>
    <t>VT00183</t>
  </si>
  <si>
    <t>3.181</t>
  </si>
  <si>
    <t>2010005000473</t>
  </si>
  <si>
    <t>Lake Dunmore</t>
  </si>
  <si>
    <t>VT00191</t>
  </si>
  <si>
    <t>4.108</t>
  </si>
  <si>
    <t>2010002000507</t>
  </si>
  <si>
    <t>Norton Pond</t>
  </si>
  <si>
    <t>VT00198</t>
  </si>
  <si>
    <t>2.647</t>
  </si>
  <si>
    <t>1110000000352</t>
  </si>
  <si>
    <t>1596</t>
  </si>
  <si>
    <t>0.85</t>
  </si>
  <si>
    <t>1110000020</t>
  </si>
  <si>
    <t>1644</t>
  </si>
  <si>
    <t>Lake Carmi</t>
  </si>
  <si>
    <t>VT00210</t>
  </si>
  <si>
    <t>5.634</t>
  </si>
  <si>
    <t>2010008006810</t>
  </si>
  <si>
    <t>Green River Dike</t>
  </si>
  <si>
    <t>VT00246</t>
  </si>
  <si>
    <t>Maidstone Lake</t>
  </si>
  <si>
    <t>VT00341</t>
  </si>
  <si>
    <t>3.033</t>
  </si>
  <si>
    <t>1080101000962</t>
  </si>
  <si>
    <t>Dam_Name</t>
  </si>
  <si>
    <t>Other_Dam_Name</t>
  </si>
  <si>
    <t>NIDID</t>
  </si>
  <si>
    <t>Year_Completed</t>
  </si>
  <si>
    <t>Reservoir_Age</t>
  </si>
  <si>
    <t>Hydraulic_Height</t>
  </si>
  <si>
    <t>NID_Height</t>
  </si>
  <si>
    <t>Maximum_Discharge</t>
  </si>
  <si>
    <t>Maximum_Storage</t>
  </si>
  <si>
    <t>Normal_Storage</t>
  </si>
  <si>
    <t>NID_Storage</t>
  </si>
  <si>
    <r>
      <t>NID_Storage 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</si>
  <si>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Surface_Area_(acres)</t>
  </si>
  <si>
    <r>
      <t>Surface_Area_(ft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</si>
  <si>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.)</t>
    </r>
  </si>
  <si>
    <r>
      <t>Surface_Area_(m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</si>
  <si>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</si>
  <si>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</si>
  <si>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Drainage_Area_(km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</si>
  <si>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Drainage_Area_(acres)</t>
  </si>
  <si>
    <r>
      <t>Drainage_Area_(ft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</si>
  <si>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Reservoir_Perimeter (ft.)</t>
  </si>
  <si>
    <t>Reservoir_Perimeter (km)</t>
  </si>
  <si>
    <t>Reservoir_Perimeter (mi)</t>
  </si>
  <si>
    <t>Shoreline_Development_Index</t>
  </si>
  <si>
    <t>Mean_Depth</t>
  </si>
  <si>
    <t>Index_of_Basin_Permanence</t>
  </si>
  <si>
    <t>Development_of_Volume</t>
  </si>
  <si>
    <t>Maximum_Depth_(in_ft_as_Hydraulic_Height)</t>
  </si>
  <si>
    <t>Mean_Depth_Max_Depth_Ratio_(Depth_Ratio)</t>
  </si>
  <si>
    <t>Mean_Q</t>
  </si>
  <si>
    <t>Catchment_Area_Surface_Area_Ratio</t>
  </si>
  <si>
    <t>Relative_Depth_(as_a_%_of_the_Mean_Depth)</t>
  </si>
  <si>
    <t>Surface_Area_Lake_Volume_Ratio</t>
  </si>
  <si>
    <r>
      <t>Lake_Volume_(ft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</si>
  <si>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Lake_Volume_(m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</si>
  <si>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AreaSqKm</t>
  </si>
  <si>
    <t>Elevation</t>
  </si>
  <si>
    <t>GNIS_Name</t>
  </si>
  <si>
    <t>ReachCode</t>
  </si>
  <si>
    <t>E2RF1_</t>
  </si>
  <si>
    <t>HUC</t>
  </si>
  <si>
    <t>MEANV</t>
  </si>
  <si>
    <t>STRAHLER</t>
  </si>
  <si>
    <t>RR</t>
  </si>
  <si>
    <t>REACH</t>
  </si>
  <si>
    <t>NUTCODE</t>
  </si>
  <si>
    <t>PSEWER</t>
  </si>
  <si>
    <t>PSEPTIC</t>
  </si>
  <si>
    <t>POTHER</t>
  </si>
  <si>
    <t>WATER</t>
  </si>
  <si>
    <t>WETLANDS</t>
  </si>
  <si>
    <t>URBGRASS</t>
  </si>
  <si>
    <t>LURBAN</t>
  </si>
  <si>
    <t>HURBAN</t>
  </si>
  <si>
    <t>COMM</t>
  </si>
  <si>
    <t>FORESTD</t>
  </si>
  <si>
    <t>FORESTE</t>
  </si>
  <si>
    <t>FORESTM</t>
  </si>
  <si>
    <t>SHRUB</t>
  </si>
  <si>
    <t>GRASS</t>
  </si>
  <si>
    <t>PASTURE</t>
  </si>
  <si>
    <t>CROPS</t>
  </si>
  <si>
    <t>ORCHARDS</t>
  </si>
  <si>
    <t>BARREN</t>
  </si>
  <si>
    <t>TNLOADB</t>
  </si>
  <si>
    <t>TPLOADB</t>
  </si>
  <si>
    <t>TNYLDB</t>
  </si>
  <si>
    <t>TPYLDB</t>
  </si>
  <si>
    <t>TNCONCB</t>
  </si>
  <si>
    <t>TPCONCB</t>
  </si>
  <si>
    <t>TNLOADBW</t>
  </si>
  <si>
    <t>TNYLDBW</t>
  </si>
  <si>
    <t>TNCONCBW</t>
  </si>
  <si>
    <t>TNLOAD</t>
  </si>
  <si>
    <t>TPLOAD</t>
  </si>
  <si>
    <t>TNYLD</t>
  </si>
  <si>
    <t>TPYLD</t>
  </si>
  <si>
    <t>TNCONC</t>
  </si>
  <si>
    <t>TPCONC</t>
  </si>
  <si>
    <t>TNPOINT</t>
  </si>
  <si>
    <t>TPPOINT</t>
  </si>
  <si>
    <t>TNFERT</t>
  </si>
  <si>
    <t>TPFERT</t>
  </si>
  <si>
    <t>TNATMOS</t>
  </si>
  <si>
    <t>TNFOREST</t>
  </si>
  <si>
    <t>TPFOREST</t>
  </si>
  <si>
    <t>TNBARREN</t>
  </si>
  <si>
    <t>TPBARREN</t>
  </si>
  <si>
    <t>TNSHRUB</t>
  </si>
  <si>
    <t>TPSHRUB</t>
  </si>
  <si>
    <t>TNGRASS</t>
  </si>
  <si>
    <t>TPGRASS</t>
  </si>
  <si>
    <t>TNMAN</t>
  </si>
  <si>
    <t>TPMAN</t>
  </si>
  <si>
    <t>TNDFRAC</t>
  </si>
  <si>
    <t>TPDFRAC</t>
  </si>
  <si>
    <t>Data_Source_(surface_area)</t>
  </si>
  <si>
    <t>In_years</t>
  </si>
  <si>
    <t>In_ft</t>
  </si>
  <si>
    <r>
      <t>In_</t>
    </r>
    <r>
      <rPr>
        <sz val="11"/>
        <color theme="1"/>
        <rFont val="Calibri"/>
        <family val="2"/>
        <scheme val="minor"/>
      </rP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/s_(cubic_feet/sec)</t>
    </r>
  </si>
  <si>
    <r>
      <t>In_</t>
    </r>
    <r>
      <rPr>
        <sz val="11"/>
        <color theme="1"/>
        <rFont val="Calibri"/>
        <family val="2"/>
        <scheme val="minor"/>
      </rPr>
      <t>acre-ft</t>
    </r>
  </si>
  <si>
    <t xml:space="preserve"> (NID_Storage * 43560)</t>
  </si>
  <si>
    <t>In_acres</t>
  </si>
  <si>
    <t>SA_(acres)*43560</t>
  </si>
  <si>
    <t>SA_(acres)*0.0015625</t>
  </si>
  <si>
    <t>SA_(acres)*4046.86</t>
  </si>
  <si>
    <t>SA_(acres)*0.00404686</t>
  </si>
  <si>
    <r>
      <t>In_mi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</si>
  <si>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)*2.58999</t>
    </r>
  </si>
  <si>
    <r>
      <t>DA_(mi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)*640</t>
    </r>
  </si>
  <si>
    <t>DA_(Sq.Mi.)*2.788e+7</t>
  </si>
  <si>
    <t>In_ft.</t>
  </si>
  <si>
    <t>RP_km=RP_ft*0.0003048</t>
  </si>
  <si>
    <t>RP_miles=RP_ft*0.000189394</t>
  </si>
  <si>
    <r>
      <t>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=SL/2*(sqrt(</t>
    </r>
    <r>
      <rPr>
        <sz val="11"/>
        <color theme="1"/>
        <rFont val="Calibri"/>
        <family val="2"/>
      </rPr>
      <t>Π*Ao))</t>
    </r>
  </si>
  <si>
    <r>
      <t>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=V/Ao</t>
    </r>
  </si>
  <si>
    <r>
      <t>IBP=SL/V_where_V_is_10</t>
    </r>
    <r>
      <rPr>
        <vertAlign val="superscript"/>
        <sz val="11"/>
        <color theme="1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_SL_is_in_km</t>
    </r>
  </si>
  <si>
    <r>
      <t>D</t>
    </r>
    <r>
      <rPr>
        <vertAlign val="super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>=3*Z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</si>
  <si>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t>in_ft.</t>
  </si>
  <si>
    <r>
      <t>Depth Ratio=Z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/Z</t>
    </r>
    <r>
      <rPr>
        <vertAlign val="subscript"/>
        <sz val="11"/>
        <color theme="1"/>
        <rFont val="Calibri"/>
        <family val="2"/>
        <scheme val="minor"/>
      </rPr>
      <t>max</t>
    </r>
  </si>
  <si>
    <r>
      <t>In_cfs_(ft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/sec)</t>
    </r>
  </si>
  <si>
    <t>C=Catchment Area/Surface Area</t>
  </si>
  <si>
    <r>
      <t>Zr = 50*Z</t>
    </r>
    <r>
      <rPr>
        <vertAlign val="subscript"/>
        <sz val="11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>* (Π/A0)</t>
    </r>
    <r>
      <rPr>
        <vertAlign val="superscript"/>
        <sz val="11"/>
        <color theme="1"/>
        <rFont val="Calibri"/>
        <family val="2"/>
        <scheme val="minor"/>
      </rPr>
      <t>1/2</t>
    </r>
  </si>
  <si>
    <t>ϒ=A/V</t>
  </si>
  <si>
    <t>LV_cu.ft.=acre-ft*43559.9</t>
  </si>
  <si>
    <t>LV_cu.meters=acre-ft*1233.48</t>
  </si>
  <si>
    <t>LV_cu.ft.=acre-ft*1233.49_(in_10^6_m^3)</t>
  </si>
  <si>
    <r>
      <t>In_km</t>
    </r>
    <r>
      <rPr>
        <vertAlign val="superscript"/>
        <sz val="11"/>
        <color theme="1"/>
        <rFont val="Calibri"/>
        <family val="2"/>
        <scheme val="minor"/>
      </rPr>
      <t>2</t>
    </r>
  </si>
  <si>
    <t>In_meters</t>
  </si>
  <si>
    <t>Data_Source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</si>
</sst>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2" borderId="0" xfId="0" applyFill="1"/>
    <xf numFmtId="0" fontId="0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3"/>
  <sheetViews>
    <sheetView tabSelected="1" workbookViewId="0">
      <selection sqref="A1:XFD2"/>
    </sheetView>
  </sheetViews>
  <sheetFormatPr defaultRowHeight="15" x14ac:dyDescent="0.25"/>
  <cols>
    <col min="1" max="1" width="26.42578125" customWidth="1"/>
    <col min="2" max="2" width="36.140625" customWidth="1"/>
  </cols>
  <sheetData>
    <row r="1" spans="1:99" s="1" customFormat="1" ht="17.25" x14ac:dyDescent="0.25">
      <c r="A1" s="3" t="s">
        <v>177</v>
      </c>
      <c r="B1" s="3" t="s">
        <v>178</v>
      </c>
      <c r="C1" s="3" t="s">
        <v>179</v>
      </c>
      <c r="D1" s="3" t="s">
        <v>180</v>
      </c>
      <c r="E1" s="3" t="s">
        <v>181</v>
      </c>
      <c r="F1" s="3" t="s">
        <v>182</v>
      </c>
      <c r="G1" s="3" t="s">
        <v>183</v>
      </c>
      <c r="H1" s="3" t="s">
        <v>184</v>
      </c>
      <c r="I1" s="3" t="s">
        <v>185</v>
      </c>
      <c r="J1" s="3" t="s">
        <v>186</v>
      </c>
      <c r="K1" s="3" t="s">
        <v>187</v>
      </c>
      <c r="L1" s="3" t="s">
        <v>188</v>
      </c>
      <c r="M1" s="3" t="s">
        <v>189</v>
      </c>
      <c r="N1" s="3" t="s">
        <v>190</v>
      </c>
      <c r="O1" s="3" t="s">
        <v>191</v>
      </c>
      <c r="P1" s="3" t="s">
        <v>192</v>
      </c>
      <c r="Q1" s="3" t="s">
        <v>193</v>
      </c>
      <c r="R1" s="3" t="s">
        <v>194</v>
      </c>
      <c r="S1" s="3" t="s">
        <v>195</v>
      </c>
      <c r="T1" s="3" t="s">
        <v>196</v>
      </c>
      <c r="U1" s="3" t="s">
        <v>197</v>
      </c>
      <c r="V1" s="3" t="s">
        <v>198</v>
      </c>
      <c r="W1" s="3" t="s">
        <v>199</v>
      </c>
      <c r="X1" s="3" t="s">
        <v>200</v>
      </c>
      <c r="Y1" s="3" t="s">
        <v>201</v>
      </c>
      <c r="Z1" s="3" t="s">
        <v>202</v>
      </c>
      <c r="AA1" s="3" t="s">
        <v>203</v>
      </c>
      <c r="AB1" s="3" t="s">
        <v>204</v>
      </c>
      <c r="AC1" s="3" t="s">
        <v>205</v>
      </c>
      <c r="AD1" s="3" t="s">
        <v>206</v>
      </c>
      <c r="AE1" s="3" t="s">
        <v>207</v>
      </c>
      <c r="AF1" s="3" t="s">
        <v>208</v>
      </c>
      <c r="AG1" s="3" t="s">
        <v>209</v>
      </c>
      <c r="AH1" s="3" t="s">
        <v>210</v>
      </c>
      <c r="AI1" s="3" t="s">
        <v>211</v>
      </c>
      <c r="AJ1" s="3" t="s">
        <v>212</v>
      </c>
      <c r="AK1" s="3" t="s">
        <v>212</v>
      </c>
      <c r="AL1" s="3" t="s">
        <v>213</v>
      </c>
      <c r="AM1" s="3" t="s">
        <v>214</v>
      </c>
      <c r="AN1" s="3" t="s">
        <v>215</v>
      </c>
      <c r="AO1" s="3" t="s">
        <v>216</v>
      </c>
      <c r="AP1" s="3" t="s">
        <v>217</v>
      </c>
      <c r="AQ1" s="3" t="s">
        <v>218</v>
      </c>
      <c r="AR1" s="3" t="s">
        <v>219</v>
      </c>
      <c r="AS1" s="3" t="s">
        <v>220</v>
      </c>
      <c r="AT1" s="3" t="s">
        <v>221</v>
      </c>
      <c r="AU1" s="3" t="s">
        <v>222</v>
      </c>
      <c r="AV1" s="3" t="s">
        <v>223</v>
      </c>
      <c r="AW1" s="3" t="s">
        <v>224</v>
      </c>
      <c r="AX1" s="3" t="s">
        <v>225</v>
      </c>
      <c r="AY1" s="3" t="s">
        <v>226</v>
      </c>
      <c r="AZ1" s="3" t="s">
        <v>227</v>
      </c>
      <c r="BA1" s="3" t="s">
        <v>228</v>
      </c>
      <c r="BB1" s="3" t="s">
        <v>229</v>
      </c>
      <c r="BC1" s="3" t="s">
        <v>230</v>
      </c>
      <c r="BD1" s="1" t="s">
        <v>231</v>
      </c>
      <c r="BE1" s="1" t="s">
        <v>232</v>
      </c>
      <c r="BF1" s="1" t="s">
        <v>233</v>
      </c>
      <c r="BG1" s="1" t="s">
        <v>234</v>
      </c>
      <c r="BH1" s="1" t="s">
        <v>235</v>
      </c>
      <c r="BI1" s="1" t="s">
        <v>236</v>
      </c>
      <c r="BJ1" s="1" t="s">
        <v>237</v>
      </c>
      <c r="BK1" s="1" t="s">
        <v>238</v>
      </c>
      <c r="BL1" s="1" t="s">
        <v>239</v>
      </c>
      <c r="BM1" s="1" t="s">
        <v>240</v>
      </c>
      <c r="BN1" s="1" t="s">
        <v>241</v>
      </c>
      <c r="BO1" s="1" t="s">
        <v>242</v>
      </c>
      <c r="BP1" s="1" t="s">
        <v>243</v>
      </c>
      <c r="BQ1" s="1" t="s">
        <v>244</v>
      </c>
      <c r="BR1" s="1" t="s">
        <v>245</v>
      </c>
      <c r="BS1" s="1" t="s">
        <v>246</v>
      </c>
      <c r="BT1" s="1" t="s">
        <v>247</v>
      </c>
      <c r="BU1" s="1" t="s">
        <v>248</v>
      </c>
      <c r="BV1" s="1" t="s">
        <v>249</v>
      </c>
      <c r="BW1" s="1" t="s">
        <v>250</v>
      </c>
      <c r="BX1" s="1" t="s">
        <v>251</v>
      </c>
      <c r="BY1" s="1" t="s">
        <v>252</v>
      </c>
      <c r="BZ1" s="1" t="s">
        <v>253</v>
      </c>
      <c r="CA1" s="1" t="s">
        <v>254</v>
      </c>
      <c r="CB1" s="1" t="s">
        <v>255</v>
      </c>
      <c r="CC1" s="1" t="s">
        <v>256</v>
      </c>
      <c r="CD1" s="1" t="s">
        <v>257</v>
      </c>
      <c r="CE1" s="1" t="s">
        <v>258</v>
      </c>
      <c r="CF1" s="1" t="s">
        <v>259</v>
      </c>
      <c r="CG1" s="1" t="s">
        <v>260</v>
      </c>
      <c r="CH1" s="1" t="s">
        <v>261</v>
      </c>
      <c r="CI1" s="1" t="s">
        <v>262</v>
      </c>
      <c r="CJ1" s="1" t="s">
        <v>263</v>
      </c>
      <c r="CK1" s="1" t="s">
        <v>264</v>
      </c>
      <c r="CL1" s="1" t="s">
        <v>265</v>
      </c>
      <c r="CM1" s="1" t="s">
        <v>266</v>
      </c>
      <c r="CN1" s="1" t="s">
        <v>267</v>
      </c>
      <c r="CO1" s="1" t="s">
        <v>268</v>
      </c>
      <c r="CP1" s="1" t="s">
        <v>269</v>
      </c>
      <c r="CQ1" s="1" t="s">
        <v>270</v>
      </c>
      <c r="CR1" s="1" t="s">
        <v>271</v>
      </c>
      <c r="CS1" s="1" t="s">
        <v>272</v>
      </c>
      <c r="CT1" s="1" t="s">
        <v>273</v>
      </c>
      <c r="CU1" s="1" t="s">
        <v>274</v>
      </c>
    </row>
    <row r="2" spans="1:99" s="1" customFormat="1" ht="18.75" x14ac:dyDescent="0.35">
      <c r="E2" s="1" t="s">
        <v>275</v>
      </c>
      <c r="F2" s="1" t="s">
        <v>276</v>
      </c>
      <c r="G2" s="1" t="s">
        <v>276</v>
      </c>
      <c r="H2" s="4" t="s">
        <v>277</v>
      </c>
      <c r="I2" s="4" t="s">
        <v>278</v>
      </c>
      <c r="J2" s="4" t="s">
        <v>278</v>
      </c>
      <c r="K2" s="4" t="s">
        <v>278</v>
      </c>
      <c r="L2" s="1" t="s">
        <v>279</v>
      </c>
      <c r="M2" s="1" t="s">
        <v>280</v>
      </c>
      <c r="N2" s="1" t="s">
        <v>281</v>
      </c>
      <c r="O2" s="1" t="s">
        <v>282</v>
      </c>
      <c r="P2" s="1" t="s">
        <v>283</v>
      </c>
      <c r="Q2" s="1" t="s">
        <v>284</v>
      </c>
      <c r="R2" s="1" t="s">
        <v>285</v>
      </c>
      <c r="S2" s="1" t="s">
        <v>286</v>
      </c>
      <c r="T2" s="1" t="s">
        <v>287</v>
      </c>
      <c r="U2" s="1" t="s">
        <v>288</v>
      </c>
      <c r="V2" s="1" t="s">
        <v>289</v>
      </c>
      <c r="W2" s="1" t="s">
        <v>290</v>
      </c>
      <c r="X2" s="1" t="s">
        <v>291</v>
      </c>
      <c r="Y2" s="1" t="s">
        <v>292</v>
      </c>
      <c r="Z2" s="1" t="s">
        <v>293</v>
      </c>
      <c r="AA2" s="1" t="s">
        <v>294</v>
      </c>
      <c r="AB2" s="1" t="s">
        <v>295</v>
      </c>
      <c r="AC2" s="1" t="s">
        <v>296</v>
      </c>
      <c r="AD2" s="1" t="s">
        <v>297</v>
      </c>
      <c r="AE2" s="1" t="s">
        <v>298</v>
      </c>
      <c r="AF2" s="1" t="s">
        <v>299</v>
      </c>
      <c r="AG2" s="1" t="s">
        <v>300</v>
      </c>
      <c r="AH2" s="5" t="s">
        <v>301</v>
      </c>
      <c r="AI2" s="5" t="s">
        <v>302</v>
      </c>
      <c r="AJ2" s="5" t="s">
        <v>303</v>
      </c>
      <c r="AK2" s="5" t="s">
        <v>304</v>
      </c>
      <c r="AL2" s="1" t="s">
        <v>305</v>
      </c>
      <c r="AM2" s="1" t="s">
        <v>306</v>
      </c>
      <c r="AN2" s="1" t="s">
        <v>215</v>
      </c>
      <c r="AO2" s="1" t="s">
        <v>216</v>
      </c>
      <c r="AP2" s="1" t="s">
        <v>217</v>
      </c>
      <c r="AQ2" s="1" t="s">
        <v>218</v>
      </c>
      <c r="AR2" s="1" t="s">
        <v>219</v>
      </c>
      <c r="AS2" s="1" t="s">
        <v>220</v>
      </c>
      <c r="AT2" s="1" t="s">
        <v>221</v>
      </c>
      <c r="AU2" s="1" t="s">
        <v>222</v>
      </c>
      <c r="AV2" s="1" t="s">
        <v>223</v>
      </c>
      <c r="AW2" s="1" t="s">
        <v>224</v>
      </c>
      <c r="AX2" s="1" t="s">
        <v>225</v>
      </c>
      <c r="AY2" s="1" t="s">
        <v>226</v>
      </c>
      <c r="AZ2" s="1" t="s">
        <v>227</v>
      </c>
      <c r="BA2" s="1" t="s">
        <v>228</v>
      </c>
      <c r="BB2" s="1" t="s">
        <v>229</v>
      </c>
      <c r="BC2" s="1" t="s">
        <v>230</v>
      </c>
      <c r="BD2" s="1" t="s">
        <v>231</v>
      </c>
      <c r="BE2" s="1" t="s">
        <v>232</v>
      </c>
      <c r="BF2" s="1" t="s">
        <v>233</v>
      </c>
      <c r="BG2" s="1" t="s">
        <v>234</v>
      </c>
      <c r="BH2" s="1" t="s">
        <v>235</v>
      </c>
      <c r="BI2" s="1" t="s">
        <v>236</v>
      </c>
      <c r="BJ2" s="1" t="s">
        <v>237</v>
      </c>
      <c r="BK2" s="1" t="s">
        <v>238</v>
      </c>
      <c r="BL2" s="1" t="s">
        <v>239</v>
      </c>
      <c r="BM2" s="1" t="s">
        <v>240</v>
      </c>
      <c r="BN2" s="1" t="s">
        <v>241</v>
      </c>
      <c r="BO2" s="1" t="s">
        <v>242</v>
      </c>
      <c r="BP2" s="1" t="s">
        <v>243</v>
      </c>
      <c r="BQ2" s="1" t="s">
        <v>244</v>
      </c>
      <c r="BR2" s="1" t="s">
        <v>245</v>
      </c>
      <c r="BS2" s="1" t="s">
        <v>246</v>
      </c>
      <c r="BT2" s="1" t="s">
        <v>247</v>
      </c>
      <c r="BU2" s="1" t="s">
        <v>248</v>
      </c>
      <c r="BV2" s="1" t="s">
        <v>249</v>
      </c>
      <c r="BW2" s="1" t="s">
        <v>250</v>
      </c>
      <c r="BX2" s="1" t="s">
        <v>251</v>
      </c>
      <c r="BY2" s="1" t="s">
        <v>252</v>
      </c>
      <c r="BZ2" s="1" t="s">
        <v>253</v>
      </c>
      <c r="CA2" s="1" t="s">
        <v>254</v>
      </c>
      <c r="CB2" s="1" t="s">
        <v>255</v>
      </c>
      <c r="CC2" s="1" t="s">
        <v>256</v>
      </c>
      <c r="CD2" s="1" t="s">
        <v>257</v>
      </c>
      <c r="CE2" s="1" t="s">
        <v>258</v>
      </c>
      <c r="CF2" s="1" t="s">
        <v>259</v>
      </c>
      <c r="CG2" s="1" t="s">
        <v>260</v>
      </c>
      <c r="CH2" s="1" t="s">
        <v>261</v>
      </c>
      <c r="CI2" s="1" t="s">
        <v>262</v>
      </c>
      <c r="CJ2" s="1" t="s">
        <v>263</v>
      </c>
      <c r="CK2" s="1" t="s">
        <v>264</v>
      </c>
      <c r="CL2" s="1" t="s">
        <v>265</v>
      </c>
      <c r="CM2" s="1" t="s">
        <v>266</v>
      </c>
      <c r="CN2" s="1" t="s">
        <v>267</v>
      </c>
      <c r="CO2" s="1" t="s">
        <v>268</v>
      </c>
      <c r="CP2" s="1" t="s">
        <v>269</v>
      </c>
      <c r="CQ2" s="1" t="s">
        <v>270</v>
      </c>
      <c r="CR2" s="1" t="s">
        <v>271</v>
      </c>
      <c r="CS2" s="1" t="s">
        <v>272</v>
      </c>
      <c r="CT2" s="1" t="s">
        <v>273</v>
      </c>
      <c r="CU2" s="1" t="s">
        <v>307</v>
      </c>
    </row>
    <row r="3" spans="1:99" s="1" customFormat="1" x14ac:dyDescent="0.25">
      <c r="A3" s="1" t="s">
        <v>0</v>
      </c>
      <c r="C3" s="1" t="s">
        <v>1</v>
      </c>
      <c r="D3" s="1">
        <v>1860</v>
      </c>
      <c r="E3" s="1">
        <f t="shared" ref="E3:E33" si="0">2015-D3</f>
        <v>155</v>
      </c>
      <c r="F3" s="1">
        <v>17</v>
      </c>
      <c r="G3" s="1">
        <v>17</v>
      </c>
      <c r="H3" s="1">
        <v>1700</v>
      </c>
      <c r="I3" s="1">
        <v>6740</v>
      </c>
      <c r="J3" s="1">
        <v>2808</v>
      </c>
      <c r="K3" s="1">
        <v>6740</v>
      </c>
      <c r="L3" s="1">
        <f t="shared" ref="L3:L33" si="1">K3*43559.9</f>
        <v>293593726</v>
      </c>
      <c r="M3" s="1">
        <v>778</v>
      </c>
      <c r="N3" s="1">
        <f t="shared" ref="N3:N33" si="2">M3*43560</f>
        <v>33889680</v>
      </c>
      <c r="O3" s="1">
        <f t="shared" ref="O3:O33" si="3">M3*0.0015625</f>
        <v>1.2156250000000002</v>
      </c>
      <c r="P3" s="1">
        <f t="shared" ref="P3:P33" si="4">M3*4046.86</f>
        <v>3148457.08</v>
      </c>
      <c r="Q3" s="1">
        <f t="shared" ref="Q3:Q33" si="5">M3*0.00404686</f>
        <v>3.14845708</v>
      </c>
      <c r="R3" s="1">
        <v>22.582809999999998</v>
      </c>
      <c r="S3" s="1">
        <f t="shared" ref="S3:S33" si="6">R3*2.58999</f>
        <v>58.48925207189999</v>
      </c>
      <c r="T3" s="1">
        <f t="shared" ref="T3:T33" si="7">R3*640</f>
        <v>14452.998399999999</v>
      </c>
      <c r="U3" s="1">
        <f t="shared" ref="U3:U33" si="8">R3*27880000</f>
        <v>629608742.79999995</v>
      </c>
      <c r="V3" s="1">
        <v>33490.887009999999</v>
      </c>
      <c r="W3" s="1">
        <f t="shared" ref="W3:W33" si="9">V3*0.0003048</f>
        <v>10.208022360647998</v>
      </c>
      <c r="X3" s="1">
        <f t="shared" ref="X3:X33" si="10">V3*0.000189394</f>
        <v>6.3429730543719405</v>
      </c>
      <c r="Y3" s="1">
        <f t="shared" ref="Y3:Y33" si="11">X3/(2*(SQRT(3.1416*O3)))</f>
        <v>1.6228845104687784</v>
      </c>
      <c r="Z3" s="1">
        <f t="shared" ref="Z3:Z33" si="12">L3/N3</f>
        <v>8.66321918648981</v>
      </c>
      <c r="AA3" s="1">
        <f t="shared" ref="AA3:AA33" si="13">W3/AK3</f>
        <v>2.94721892411824</v>
      </c>
      <c r="AB3" s="1">
        <f t="shared" ref="AB3:AB33" si="14">3*Z3/AC3</f>
        <v>1.5288033858511429</v>
      </c>
      <c r="AC3" s="1">
        <v>17</v>
      </c>
      <c r="AD3" s="1">
        <f t="shared" ref="AD3:AD33" si="15">Z3/AC3</f>
        <v>0.50960112861704765</v>
      </c>
      <c r="AE3" s="1" t="s">
        <v>2</v>
      </c>
      <c r="AF3" s="1">
        <f t="shared" ref="AF3:AF33" si="16">T3/M3</f>
        <v>18.577118766066835</v>
      </c>
      <c r="AG3" s="1">
        <f t="shared" ref="AG3:AG33" si="17">50*Z3*SQRT(3.1416)*(SQRT(N3))^-1</f>
        <v>0.13188366786804365</v>
      </c>
      <c r="AH3" s="1">
        <f t="shared" ref="AH3:AH33" si="18">P3/AJ3</f>
        <v>0.90900979250607949</v>
      </c>
      <c r="AI3" s="1">
        <f t="shared" ref="AI3:AI33" si="19">J3*43559.9</f>
        <v>122316199.2</v>
      </c>
      <c r="AJ3" s="1">
        <f t="shared" ref="AJ3:AJ33" si="20">J3*1233.48</f>
        <v>3463611.84</v>
      </c>
      <c r="AK3" s="1">
        <f t="shared" ref="AK3:AK33" si="21">AJ3/10^6</f>
        <v>3.46361184</v>
      </c>
      <c r="AL3" s="1" t="s">
        <v>3</v>
      </c>
      <c r="AM3" s="1" t="s">
        <v>2</v>
      </c>
      <c r="AN3" s="1" t="s">
        <v>0</v>
      </c>
      <c r="AO3" s="1" t="s">
        <v>4</v>
      </c>
      <c r="AP3" s="1" t="s">
        <v>2</v>
      </c>
      <c r="AQ3" s="1" t="s">
        <v>2</v>
      </c>
      <c r="AR3" s="1" t="s">
        <v>2</v>
      </c>
      <c r="AS3" s="1">
        <v>0</v>
      </c>
      <c r="AT3" s="1" t="s">
        <v>2</v>
      </c>
      <c r="AU3" s="1" t="s">
        <v>2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 t="s">
        <v>5</v>
      </c>
    </row>
    <row r="4" spans="1:99" s="1" customFormat="1" x14ac:dyDescent="0.25">
      <c r="A4" s="1" t="s">
        <v>6</v>
      </c>
      <c r="C4" s="1" t="s">
        <v>7</v>
      </c>
      <c r="D4" s="1">
        <v>1955</v>
      </c>
      <c r="E4" s="1">
        <f t="shared" si="0"/>
        <v>60</v>
      </c>
      <c r="F4" s="1">
        <v>16</v>
      </c>
      <c r="G4" s="1">
        <v>16</v>
      </c>
      <c r="H4" s="1">
        <v>2150</v>
      </c>
      <c r="I4" s="1">
        <v>4500</v>
      </c>
      <c r="J4" s="1">
        <v>2700</v>
      </c>
      <c r="K4" s="1">
        <v>4500</v>
      </c>
      <c r="L4" s="1">
        <f t="shared" si="1"/>
        <v>196019550</v>
      </c>
      <c r="M4" s="1">
        <v>449</v>
      </c>
      <c r="N4" s="1">
        <f t="shared" si="2"/>
        <v>19558440</v>
      </c>
      <c r="O4" s="1">
        <f t="shared" si="3"/>
        <v>0.70156250000000009</v>
      </c>
      <c r="P4" s="1">
        <f t="shared" si="4"/>
        <v>1817040.1400000001</v>
      </c>
      <c r="Q4" s="1">
        <f t="shared" si="5"/>
        <v>1.81704014</v>
      </c>
      <c r="R4" s="1">
        <v>6.9640630000000003</v>
      </c>
      <c r="S4" s="1">
        <f t="shared" si="6"/>
        <v>18.036853529369999</v>
      </c>
      <c r="T4" s="1">
        <f t="shared" si="7"/>
        <v>4457.0003200000001</v>
      </c>
      <c r="U4" s="1">
        <f t="shared" si="8"/>
        <v>194158076.44</v>
      </c>
      <c r="V4" s="1">
        <v>49306.111543999999</v>
      </c>
      <c r="W4" s="1">
        <f t="shared" si="9"/>
        <v>15.028502798611198</v>
      </c>
      <c r="X4" s="1">
        <f t="shared" si="10"/>
        <v>9.3382816897643366</v>
      </c>
      <c r="Y4" s="1">
        <f t="shared" si="11"/>
        <v>3.1450557409313702</v>
      </c>
      <c r="Z4" s="1">
        <f t="shared" si="12"/>
        <v>10.022248706952087</v>
      </c>
      <c r="AA4" s="1">
        <f t="shared" si="13"/>
        <v>4.5125272786212802</v>
      </c>
      <c r="AB4" s="1">
        <f t="shared" si="14"/>
        <v>1.8791716325535164</v>
      </c>
      <c r="AC4" s="1">
        <v>16</v>
      </c>
      <c r="AD4" s="1">
        <f t="shared" si="15"/>
        <v>0.62639054418450546</v>
      </c>
      <c r="AE4" s="1" t="s">
        <v>2</v>
      </c>
      <c r="AF4" s="1">
        <f t="shared" si="16"/>
        <v>9.9265040534521152</v>
      </c>
      <c r="AG4" s="1">
        <f t="shared" si="17"/>
        <v>0.20083690413941765</v>
      </c>
      <c r="AH4" s="1">
        <f t="shared" si="18"/>
        <v>0.5455928183915667</v>
      </c>
      <c r="AI4" s="1">
        <f t="shared" si="19"/>
        <v>117611730</v>
      </c>
      <c r="AJ4" s="1">
        <f t="shared" si="20"/>
        <v>3330396</v>
      </c>
      <c r="AK4" s="1">
        <f t="shared" si="21"/>
        <v>3.3303959999999999</v>
      </c>
      <c r="AL4" s="1" t="s">
        <v>8</v>
      </c>
      <c r="AM4" s="1" t="s">
        <v>2</v>
      </c>
      <c r="AN4" s="1" t="s">
        <v>2</v>
      </c>
      <c r="AO4" s="1" t="s">
        <v>9</v>
      </c>
      <c r="AP4" s="1" t="s">
        <v>2</v>
      </c>
      <c r="AQ4" s="1" t="s">
        <v>2</v>
      </c>
      <c r="AR4" s="1" t="s">
        <v>2</v>
      </c>
      <c r="AS4" s="1">
        <v>0</v>
      </c>
      <c r="AT4" s="1" t="s">
        <v>2</v>
      </c>
      <c r="AU4" s="1" t="s">
        <v>2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0</v>
      </c>
      <c r="CO4" s="1">
        <v>0</v>
      </c>
      <c r="CP4" s="1">
        <v>0</v>
      </c>
      <c r="CQ4" s="1">
        <v>0</v>
      </c>
      <c r="CR4" s="1">
        <v>0</v>
      </c>
      <c r="CS4" s="1">
        <v>0</v>
      </c>
      <c r="CT4" s="1">
        <v>0</v>
      </c>
      <c r="CU4" s="1" t="s">
        <v>5</v>
      </c>
    </row>
    <row r="5" spans="1:99" s="1" customFormat="1" x14ac:dyDescent="0.25">
      <c r="A5" s="1" t="s">
        <v>10</v>
      </c>
      <c r="B5" s="1" t="s">
        <v>11</v>
      </c>
      <c r="C5" s="1" t="s">
        <v>12</v>
      </c>
      <c r="D5" s="1">
        <v>1913</v>
      </c>
      <c r="E5" s="1">
        <f t="shared" si="0"/>
        <v>102</v>
      </c>
      <c r="F5" s="1">
        <v>0</v>
      </c>
      <c r="G5" s="1">
        <v>110</v>
      </c>
      <c r="H5" s="1">
        <v>27000</v>
      </c>
      <c r="I5" s="1">
        <v>57345</v>
      </c>
      <c r="J5" s="1">
        <v>35517</v>
      </c>
      <c r="K5" s="1">
        <v>57345</v>
      </c>
      <c r="L5" s="1">
        <f t="shared" si="1"/>
        <v>2497942465.5</v>
      </c>
      <c r="M5" s="1">
        <v>1623</v>
      </c>
      <c r="N5" s="1">
        <f t="shared" si="2"/>
        <v>70697880</v>
      </c>
      <c r="O5" s="1">
        <f t="shared" si="3"/>
        <v>2.5359375000000002</v>
      </c>
      <c r="P5" s="1">
        <f t="shared" si="4"/>
        <v>6568053.7800000003</v>
      </c>
      <c r="Q5" s="1">
        <f t="shared" si="5"/>
        <v>6.5680537800000005</v>
      </c>
      <c r="R5" s="1">
        <v>30</v>
      </c>
      <c r="S5" s="1">
        <f t="shared" si="6"/>
        <v>77.699699999999993</v>
      </c>
      <c r="T5" s="1">
        <f t="shared" si="7"/>
        <v>19200</v>
      </c>
      <c r="U5" s="1">
        <f t="shared" si="8"/>
        <v>836400000</v>
      </c>
      <c r="V5" s="1">
        <v>110754.79915000001</v>
      </c>
      <c r="W5" s="1">
        <f t="shared" si="9"/>
        <v>33.75806278092</v>
      </c>
      <c r="X5" s="1">
        <f t="shared" si="10"/>
        <v>20.976294430215102</v>
      </c>
      <c r="Y5" s="1">
        <f t="shared" si="11"/>
        <v>3.7158147776911714</v>
      </c>
      <c r="Z5" s="1">
        <f t="shared" si="12"/>
        <v>35.332636077630617</v>
      </c>
      <c r="AA5" s="1">
        <f t="shared" si="13"/>
        <v>0.77056473419114646</v>
      </c>
      <c r="AB5" s="1" t="e">
        <f t="shared" si="14"/>
        <v>#DIV/0!</v>
      </c>
      <c r="AC5" s="1">
        <v>0</v>
      </c>
      <c r="AD5" s="1" t="e">
        <f t="shared" si="15"/>
        <v>#DIV/0!</v>
      </c>
      <c r="AE5" s="1">
        <v>146.62100000000001</v>
      </c>
      <c r="AF5" s="1">
        <f t="shared" si="16"/>
        <v>11.829944547134936</v>
      </c>
      <c r="AG5" s="1">
        <f t="shared" si="17"/>
        <v>0.37240739238644055</v>
      </c>
      <c r="AH5" s="1">
        <f t="shared" si="18"/>
        <v>0.14992301685034445</v>
      </c>
      <c r="AI5" s="1">
        <f t="shared" si="19"/>
        <v>1547116968.3</v>
      </c>
      <c r="AJ5" s="1">
        <f t="shared" si="20"/>
        <v>43809509.160000004</v>
      </c>
      <c r="AK5" s="1">
        <f t="shared" si="21"/>
        <v>43.809509160000005</v>
      </c>
      <c r="AL5" s="1" t="s">
        <v>13</v>
      </c>
      <c r="AM5" s="1" t="s">
        <v>2</v>
      </c>
      <c r="AN5" s="1" t="s">
        <v>11</v>
      </c>
      <c r="AO5" s="1" t="s">
        <v>14</v>
      </c>
      <c r="AP5" s="1" t="s">
        <v>15</v>
      </c>
      <c r="AQ5" s="1" t="s">
        <v>16</v>
      </c>
      <c r="AR5" s="1" t="s">
        <v>17</v>
      </c>
      <c r="AS5" s="1">
        <v>1</v>
      </c>
      <c r="AT5" s="1" t="s">
        <v>18</v>
      </c>
      <c r="AU5" s="1" t="s">
        <v>19</v>
      </c>
      <c r="AV5" s="1">
        <v>8</v>
      </c>
      <c r="AW5" s="2">
        <v>24</v>
      </c>
      <c r="AX5" s="2">
        <v>73</v>
      </c>
      <c r="AY5" s="2">
        <v>3</v>
      </c>
      <c r="AZ5" s="2">
        <v>5.7</v>
      </c>
      <c r="BA5" s="2">
        <v>3</v>
      </c>
      <c r="BB5" s="2">
        <v>0.7</v>
      </c>
      <c r="BC5" s="2">
        <v>0.5</v>
      </c>
      <c r="BD5" s="1">
        <v>0</v>
      </c>
      <c r="BE5" s="2">
        <v>0.1</v>
      </c>
      <c r="BF5" s="2">
        <v>66.8</v>
      </c>
      <c r="BG5" s="2">
        <v>11.3</v>
      </c>
      <c r="BH5" s="2">
        <v>11.1</v>
      </c>
      <c r="BI5" s="1">
        <v>0</v>
      </c>
      <c r="BJ5" s="1">
        <v>0</v>
      </c>
      <c r="BK5" s="1">
        <v>0</v>
      </c>
      <c r="BL5" s="2">
        <v>0.2</v>
      </c>
      <c r="BM5" s="1">
        <v>0</v>
      </c>
      <c r="BN5" s="2">
        <v>0.7</v>
      </c>
      <c r="BO5" s="2">
        <v>5979</v>
      </c>
      <c r="BP5" s="2">
        <v>320</v>
      </c>
      <c r="BQ5" s="2">
        <v>176</v>
      </c>
      <c r="BR5" s="2">
        <v>9</v>
      </c>
      <c r="BS5" s="2">
        <v>0.22</v>
      </c>
      <c r="BT5" s="2">
        <v>0.01</v>
      </c>
      <c r="BU5" s="2">
        <v>8391</v>
      </c>
      <c r="BV5" s="2">
        <v>247</v>
      </c>
      <c r="BW5" s="2">
        <v>0.31</v>
      </c>
      <c r="BX5" s="2">
        <v>39437</v>
      </c>
      <c r="BY5" s="2">
        <v>304</v>
      </c>
      <c r="BZ5" s="2">
        <v>1160</v>
      </c>
      <c r="CA5" s="2">
        <v>9</v>
      </c>
      <c r="CB5" s="2">
        <v>0.3</v>
      </c>
      <c r="CC5" s="1">
        <v>0</v>
      </c>
      <c r="CD5" s="1">
        <v>0</v>
      </c>
      <c r="CE5" s="2">
        <v>2</v>
      </c>
      <c r="CF5" s="1">
        <v>0</v>
      </c>
      <c r="CG5" s="2">
        <v>1</v>
      </c>
      <c r="CH5" s="2">
        <v>64</v>
      </c>
      <c r="CI5" s="2">
        <v>34</v>
      </c>
      <c r="CJ5" s="2">
        <v>97</v>
      </c>
      <c r="CK5" s="2">
        <v>1</v>
      </c>
      <c r="CL5" s="1">
        <v>0</v>
      </c>
      <c r="CM5" s="1">
        <v>0</v>
      </c>
      <c r="CN5" s="1">
        <v>0</v>
      </c>
      <c r="CO5" s="1">
        <v>0</v>
      </c>
      <c r="CP5" s="1">
        <v>0</v>
      </c>
      <c r="CQ5" s="1">
        <v>0</v>
      </c>
      <c r="CR5" s="1">
        <v>0</v>
      </c>
      <c r="CS5" s="2">
        <v>0.72680999999999996</v>
      </c>
      <c r="CT5" s="2">
        <v>0.29309000000000002</v>
      </c>
      <c r="CU5" s="1" t="s">
        <v>5</v>
      </c>
    </row>
    <row r="6" spans="1:99" s="1" customFormat="1" x14ac:dyDescent="0.25">
      <c r="A6" s="1" t="s">
        <v>20</v>
      </c>
      <c r="B6" s="1" t="s">
        <v>21</v>
      </c>
      <c r="C6" s="1" t="s">
        <v>22</v>
      </c>
      <c r="D6" s="1">
        <v>1922</v>
      </c>
      <c r="E6" s="1">
        <f t="shared" si="0"/>
        <v>93</v>
      </c>
      <c r="F6" s="1">
        <v>0</v>
      </c>
      <c r="G6" s="1">
        <v>16</v>
      </c>
      <c r="H6" s="1">
        <v>693</v>
      </c>
      <c r="I6" s="1">
        <v>3180</v>
      </c>
      <c r="J6" s="1">
        <v>3180</v>
      </c>
      <c r="K6" s="1">
        <v>3180</v>
      </c>
      <c r="L6" s="1">
        <f t="shared" si="1"/>
        <v>138520482</v>
      </c>
      <c r="M6" s="1">
        <v>530</v>
      </c>
      <c r="N6" s="1">
        <f t="shared" si="2"/>
        <v>23086800</v>
      </c>
      <c r="O6" s="1">
        <f t="shared" si="3"/>
        <v>0.828125</v>
      </c>
      <c r="P6" s="1">
        <f t="shared" si="4"/>
        <v>2144835.8000000003</v>
      </c>
      <c r="Q6" s="1">
        <f t="shared" si="5"/>
        <v>2.1448358000000001</v>
      </c>
      <c r="R6" s="1">
        <v>24</v>
      </c>
      <c r="S6" s="1">
        <f t="shared" si="6"/>
        <v>62.159759999999991</v>
      </c>
      <c r="T6" s="1">
        <f t="shared" si="7"/>
        <v>15360</v>
      </c>
      <c r="U6" s="1">
        <f t="shared" si="8"/>
        <v>669120000</v>
      </c>
      <c r="V6" s="1">
        <v>22001.760352000001</v>
      </c>
      <c r="W6" s="1">
        <f t="shared" si="9"/>
        <v>6.7061365552896</v>
      </c>
      <c r="X6" s="1">
        <f t="shared" si="10"/>
        <v>4.1670014001066882</v>
      </c>
      <c r="Y6" s="1">
        <f t="shared" si="11"/>
        <v>1.2917255764120015</v>
      </c>
      <c r="Z6" s="1">
        <f t="shared" si="12"/>
        <v>5.9999862258953165</v>
      </c>
      <c r="AA6" s="1">
        <f t="shared" si="13"/>
        <v>1.7096734226428556</v>
      </c>
      <c r="AB6" s="1" t="e">
        <f t="shared" si="14"/>
        <v>#DIV/0!</v>
      </c>
      <c r="AC6" s="1">
        <v>0</v>
      </c>
      <c r="AD6" s="1" t="e">
        <f t="shared" si="15"/>
        <v>#DIV/0!</v>
      </c>
      <c r="AE6" s="1">
        <v>18.280799999999999</v>
      </c>
      <c r="AF6" s="1">
        <f t="shared" si="16"/>
        <v>28.981132075471699</v>
      </c>
      <c r="AG6" s="1">
        <f t="shared" si="17"/>
        <v>0.11066590285322699</v>
      </c>
      <c r="AH6" s="1">
        <f t="shared" si="18"/>
        <v>0.54680794716304015</v>
      </c>
      <c r="AI6" s="1">
        <f t="shared" si="19"/>
        <v>138520482</v>
      </c>
      <c r="AJ6" s="1">
        <f t="shared" si="20"/>
        <v>3922466.4</v>
      </c>
      <c r="AK6" s="1">
        <f t="shared" si="21"/>
        <v>3.9224663999999998</v>
      </c>
      <c r="AL6" s="1" t="s">
        <v>23</v>
      </c>
      <c r="AM6" s="1" t="s">
        <v>2</v>
      </c>
      <c r="AN6" s="1" t="s">
        <v>24</v>
      </c>
      <c r="AO6" s="1" t="s">
        <v>25</v>
      </c>
      <c r="AP6" s="1" t="s">
        <v>26</v>
      </c>
      <c r="AQ6" s="1" t="s">
        <v>27</v>
      </c>
      <c r="AR6" s="1" t="s">
        <v>28</v>
      </c>
      <c r="AS6" s="1">
        <v>1</v>
      </c>
      <c r="AT6" s="1" t="s">
        <v>29</v>
      </c>
      <c r="AU6" s="1" t="s">
        <v>30</v>
      </c>
      <c r="AV6" s="1">
        <v>8</v>
      </c>
      <c r="AW6" s="2">
        <v>10</v>
      </c>
      <c r="AX6" s="2">
        <v>86</v>
      </c>
      <c r="AY6" s="2">
        <v>4</v>
      </c>
      <c r="AZ6" s="2">
        <v>15.1</v>
      </c>
      <c r="BA6" s="2">
        <v>3.2</v>
      </c>
      <c r="BB6" s="1">
        <v>0</v>
      </c>
      <c r="BC6" s="2">
        <v>0.6</v>
      </c>
      <c r="BD6" s="1">
        <v>0</v>
      </c>
      <c r="BE6" s="2">
        <v>0.4</v>
      </c>
      <c r="BF6" s="2">
        <v>32.6</v>
      </c>
      <c r="BG6" s="2">
        <v>12.9</v>
      </c>
      <c r="BH6" s="2">
        <v>23.7</v>
      </c>
      <c r="BI6" s="2">
        <v>2.2999999999999998</v>
      </c>
      <c r="BJ6" s="1">
        <v>0</v>
      </c>
      <c r="BK6" s="2">
        <v>0.5</v>
      </c>
      <c r="BL6" s="2">
        <v>8</v>
      </c>
      <c r="BM6" s="1">
        <v>0</v>
      </c>
      <c r="BN6" s="2">
        <v>0.7</v>
      </c>
      <c r="BO6" s="2">
        <v>8616</v>
      </c>
      <c r="BP6" s="2">
        <v>532</v>
      </c>
      <c r="BQ6" s="2">
        <v>139</v>
      </c>
      <c r="BR6" s="2">
        <v>9</v>
      </c>
      <c r="BS6" s="2">
        <v>0.22</v>
      </c>
      <c r="BT6" s="2">
        <v>0.01</v>
      </c>
      <c r="BU6" s="2">
        <v>12486</v>
      </c>
      <c r="BV6" s="2">
        <v>201</v>
      </c>
      <c r="BW6" s="2">
        <v>0.31</v>
      </c>
      <c r="BX6" s="2">
        <v>39276</v>
      </c>
      <c r="BY6" s="2">
        <v>1851</v>
      </c>
      <c r="BZ6" s="2">
        <v>633</v>
      </c>
      <c r="CA6" s="2">
        <v>30</v>
      </c>
      <c r="CB6" s="2">
        <v>2.4300000000000002</v>
      </c>
      <c r="CC6" s="2">
        <v>0.12</v>
      </c>
      <c r="CD6" s="2">
        <v>2</v>
      </c>
      <c r="CE6" s="2">
        <v>6</v>
      </c>
      <c r="CF6" s="2">
        <v>6</v>
      </c>
      <c r="CG6" s="2">
        <v>7</v>
      </c>
      <c r="CH6" s="2">
        <v>50</v>
      </c>
      <c r="CI6" s="2">
        <v>24</v>
      </c>
      <c r="CJ6" s="2">
        <v>42</v>
      </c>
      <c r="CK6" s="2">
        <v>1</v>
      </c>
      <c r="CL6" s="2">
        <v>2</v>
      </c>
      <c r="CM6" s="2">
        <v>1</v>
      </c>
      <c r="CN6" s="2">
        <v>2</v>
      </c>
      <c r="CO6" s="1">
        <v>0</v>
      </c>
      <c r="CP6" s="1">
        <v>0</v>
      </c>
      <c r="CQ6" s="2">
        <v>16</v>
      </c>
      <c r="CR6" s="2">
        <v>41</v>
      </c>
      <c r="CS6" s="2">
        <v>0.86614999999999998</v>
      </c>
      <c r="CT6" s="2">
        <v>0.90263000000000004</v>
      </c>
      <c r="CU6" s="1" t="s">
        <v>5</v>
      </c>
    </row>
    <row r="7" spans="1:99" s="1" customFormat="1" x14ac:dyDescent="0.25">
      <c r="A7" s="1" t="s">
        <v>31</v>
      </c>
      <c r="C7" s="1" t="s">
        <v>32</v>
      </c>
      <c r="D7" s="1">
        <v>1928</v>
      </c>
      <c r="E7" s="1">
        <f t="shared" si="0"/>
        <v>87</v>
      </c>
      <c r="F7" s="1">
        <v>7</v>
      </c>
      <c r="G7" s="1">
        <v>7</v>
      </c>
      <c r="H7" s="1">
        <v>85</v>
      </c>
      <c r="I7" s="1">
        <v>5200</v>
      </c>
      <c r="J7" s="1">
        <v>3500</v>
      </c>
      <c r="K7" s="1">
        <v>5200</v>
      </c>
      <c r="L7" s="1">
        <f t="shared" si="1"/>
        <v>226511480</v>
      </c>
      <c r="M7" s="1">
        <v>1777</v>
      </c>
      <c r="N7" s="1">
        <f t="shared" si="2"/>
        <v>77406120</v>
      </c>
      <c r="O7" s="1">
        <f t="shared" si="3"/>
        <v>2.7765625000000003</v>
      </c>
      <c r="P7" s="1">
        <f t="shared" si="4"/>
        <v>7191270.2200000007</v>
      </c>
      <c r="Q7" s="1">
        <f t="shared" si="5"/>
        <v>7.1912702200000007</v>
      </c>
      <c r="R7" s="1">
        <v>20.1875</v>
      </c>
      <c r="S7" s="1">
        <f t="shared" si="6"/>
        <v>52.285423124999994</v>
      </c>
      <c r="T7" s="1">
        <f t="shared" si="7"/>
        <v>12920</v>
      </c>
      <c r="U7" s="1">
        <f t="shared" si="8"/>
        <v>562827500</v>
      </c>
      <c r="V7" s="1">
        <v>55939.189194999999</v>
      </c>
      <c r="W7" s="1">
        <f t="shared" si="9"/>
        <v>17.050264866635999</v>
      </c>
      <c r="X7" s="1">
        <f t="shared" si="10"/>
        <v>10.594546798397831</v>
      </c>
      <c r="Y7" s="1">
        <f t="shared" si="11"/>
        <v>1.7935901779564447</v>
      </c>
      <c r="Z7" s="1">
        <f t="shared" si="12"/>
        <v>2.9262735297932516</v>
      </c>
      <c r="AA7" s="1">
        <f t="shared" si="13"/>
        <v>3.9493986506552892</v>
      </c>
      <c r="AB7" s="1">
        <f t="shared" si="14"/>
        <v>1.2541172270542507</v>
      </c>
      <c r="AC7" s="1">
        <v>7</v>
      </c>
      <c r="AD7" s="1">
        <f t="shared" si="15"/>
        <v>0.41803907568475024</v>
      </c>
      <c r="AE7" s="1" t="s">
        <v>2</v>
      </c>
      <c r="AF7" s="1">
        <f t="shared" si="16"/>
        <v>7.2706809229037708</v>
      </c>
      <c r="AG7" s="1">
        <f t="shared" si="17"/>
        <v>2.9476283023240516E-2</v>
      </c>
      <c r="AH7" s="1">
        <f t="shared" si="18"/>
        <v>1.6657332379006669</v>
      </c>
      <c r="AI7" s="1">
        <f t="shared" si="19"/>
        <v>152459650</v>
      </c>
      <c r="AJ7" s="1">
        <f t="shared" si="20"/>
        <v>4317180</v>
      </c>
      <c r="AK7" s="1">
        <f t="shared" si="21"/>
        <v>4.3171799999999996</v>
      </c>
      <c r="AL7" s="1" t="s">
        <v>33</v>
      </c>
      <c r="AM7" s="1" t="s">
        <v>2</v>
      </c>
      <c r="AN7" s="1" t="s">
        <v>31</v>
      </c>
      <c r="AO7" s="1" t="s">
        <v>34</v>
      </c>
      <c r="AP7" s="1" t="s">
        <v>2</v>
      </c>
      <c r="AQ7" s="1" t="s">
        <v>2</v>
      </c>
      <c r="AR7" s="1" t="s">
        <v>2</v>
      </c>
      <c r="AS7" s="1">
        <v>0</v>
      </c>
      <c r="AT7" s="1" t="s">
        <v>2</v>
      </c>
      <c r="AU7" s="1" t="s">
        <v>2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 t="s">
        <v>5</v>
      </c>
    </row>
    <row r="8" spans="1:99" s="1" customFormat="1" x14ac:dyDescent="0.25">
      <c r="A8" s="1" t="s">
        <v>35</v>
      </c>
      <c r="B8" s="1" t="s">
        <v>36</v>
      </c>
      <c r="C8" s="1" t="s">
        <v>37</v>
      </c>
      <c r="D8" s="1">
        <v>1947</v>
      </c>
      <c r="E8" s="1">
        <f t="shared" si="0"/>
        <v>68</v>
      </c>
      <c r="F8" s="1">
        <v>0</v>
      </c>
      <c r="G8" s="1">
        <v>110</v>
      </c>
      <c r="H8" s="1">
        <v>2535</v>
      </c>
      <c r="I8" s="1">
        <v>16900</v>
      </c>
      <c r="J8" s="1">
        <v>16900</v>
      </c>
      <c r="K8" s="1">
        <v>16900</v>
      </c>
      <c r="L8" s="1">
        <f t="shared" si="1"/>
        <v>736162310</v>
      </c>
      <c r="M8" s="1">
        <v>625</v>
      </c>
      <c r="N8" s="1">
        <f t="shared" si="2"/>
        <v>27225000</v>
      </c>
      <c r="O8" s="1">
        <f t="shared" si="3"/>
        <v>0.9765625</v>
      </c>
      <c r="P8" s="1">
        <f t="shared" si="4"/>
        <v>2529287.5</v>
      </c>
      <c r="Q8" s="1">
        <f t="shared" si="5"/>
        <v>2.5292875000000001</v>
      </c>
      <c r="R8" s="1">
        <v>14</v>
      </c>
      <c r="S8" s="1">
        <f t="shared" si="6"/>
        <v>36.259859999999996</v>
      </c>
      <c r="T8" s="1">
        <f t="shared" si="7"/>
        <v>8960</v>
      </c>
      <c r="U8" s="1">
        <f t="shared" si="8"/>
        <v>390320000</v>
      </c>
      <c r="V8" s="1">
        <v>94523.713124999995</v>
      </c>
      <c r="W8" s="1">
        <f t="shared" si="9"/>
        <v>28.810827760499997</v>
      </c>
      <c r="X8" s="1">
        <f t="shared" si="10"/>
        <v>17.902224123596248</v>
      </c>
      <c r="Y8" s="1">
        <f t="shared" si="11"/>
        <v>5.110360391549496</v>
      </c>
      <c r="Z8" s="1">
        <f t="shared" si="12"/>
        <v>27.039937924701562</v>
      </c>
      <c r="AA8" s="1">
        <f t="shared" si="13"/>
        <v>1.3820918926305197</v>
      </c>
      <c r="AB8" s="1" t="e">
        <f t="shared" si="14"/>
        <v>#DIV/0!</v>
      </c>
      <c r="AC8" s="1">
        <v>0</v>
      </c>
      <c r="AD8" s="1" t="e">
        <f t="shared" si="15"/>
        <v>#DIV/0!</v>
      </c>
      <c r="AE8" s="1">
        <v>84.463899999999995</v>
      </c>
      <c r="AF8" s="1">
        <f t="shared" si="16"/>
        <v>14.336</v>
      </c>
      <c r="AG8" s="1">
        <f t="shared" si="17"/>
        <v>0.45926906595387296</v>
      </c>
      <c r="AH8" s="1">
        <f t="shared" si="18"/>
        <v>0.12133312437049705</v>
      </c>
      <c r="AI8" s="1">
        <f t="shared" si="19"/>
        <v>736162310</v>
      </c>
      <c r="AJ8" s="1">
        <f t="shared" si="20"/>
        <v>20845812</v>
      </c>
      <c r="AK8" s="1">
        <f t="shared" si="21"/>
        <v>20.845811999999999</v>
      </c>
      <c r="AL8" s="1" t="s">
        <v>38</v>
      </c>
      <c r="AM8" s="1" t="s">
        <v>2</v>
      </c>
      <c r="AN8" s="1" t="s">
        <v>39</v>
      </c>
      <c r="AO8" s="1" t="s">
        <v>40</v>
      </c>
      <c r="AP8" s="1" t="s">
        <v>41</v>
      </c>
      <c r="AQ8" s="1" t="s">
        <v>42</v>
      </c>
      <c r="AR8" s="1" t="s">
        <v>43</v>
      </c>
      <c r="AS8" s="1">
        <v>1</v>
      </c>
      <c r="AT8" s="1" t="s">
        <v>44</v>
      </c>
      <c r="AU8" s="1" t="s">
        <v>45</v>
      </c>
      <c r="AV8" s="1">
        <v>8</v>
      </c>
      <c r="AW8" s="2">
        <v>18</v>
      </c>
      <c r="AX8" s="2">
        <v>76</v>
      </c>
      <c r="AY8" s="2">
        <v>6</v>
      </c>
      <c r="AZ8" s="2">
        <v>5.6</v>
      </c>
      <c r="BA8" s="2">
        <v>6.1</v>
      </c>
      <c r="BB8" s="1">
        <v>0</v>
      </c>
      <c r="BC8" s="2">
        <v>0.5</v>
      </c>
      <c r="BD8" s="1">
        <v>0</v>
      </c>
      <c r="BE8" s="2">
        <v>0.1</v>
      </c>
      <c r="BF8" s="2">
        <v>53.8</v>
      </c>
      <c r="BG8" s="2">
        <v>5.2</v>
      </c>
      <c r="BH8" s="2">
        <v>25.2</v>
      </c>
      <c r="BI8" s="2">
        <v>0.1</v>
      </c>
      <c r="BJ8" s="1">
        <v>0</v>
      </c>
      <c r="BK8" s="2">
        <v>0.2</v>
      </c>
      <c r="BL8" s="2">
        <v>2.5</v>
      </c>
      <c r="BM8" s="1">
        <v>0</v>
      </c>
      <c r="BN8" s="2">
        <v>0.8</v>
      </c>
      <c r="BO8" s="2">
        <v>7590</v>
      </c>
      <c r="BP8" s="2">
        <v>492</v>
      </c>
      <c r="BQ8" s="2">
        <v>120</v>
      </c>
      <c r="BR8" s="2">
        <v>8</v>
      </c>
      <c r="BS8" s="2">
        <v>0.2</v>
      </c>
      <c r="BT8" s="2">
        <v>0.01</v>
      </c>
      <c r="BU8" s="2">
        <v>11327</v>
      </c>
      <c r="BV8" s="2">
        <v>180</v>
      </c>
      <c r="BW8" s="2">
        <v>0.28999999999999998</v>
      </c>
      <c r="BX8" s="2">
        <v>48638</v>
      </c>
      <c r="BY8" s="2">
        <v>675</v>
      </c>
      <c r="BZ8" s="2">
        <v>772</v>
      </c>
      <c r="CA8" s="2">
        <v>11</v>
      </c>
      <c r="CB8" s="2">
        <v>0.65</v>
      </c>
      <c r="CC8" s="2">
        <v>0.01</v>
      </c>
      <c r="CD8" s="2">
        <v>3</v>
      </c>
      <c r="CE8" s="2">
        <v>15</v>
      </c>
      <c r="CF8" s="2">
        <v>2</v>
      </c>
      <c r="CG8" s="2">
        <v>2</v>
      </c>
      <c r="CH8" s="2">
        <v>59</v>
      </c>
      <c r="CI8" s="2">
        <v>32</v>
      </c>
      <c r="CJ8" s="2">
        <v>69</v>
      </c>
      <c r="CK8" s="2">
        <v>1</v>
      </c>
      <c r="CL8" s="2">
        <v>2</v>
      </c>
      <c r="CM8" s="1">
        <v>0</v>
      </c>
      <c r="CN8" s="1">
        <v>0</v>
      </c>
      <c r="CO8" s="1">
        <v>0</v>
      </c>
      <c r="CP8" s="1">
        <v>0</v>
      </c>
      <c r="CQ8" s="2">
        <v>3</v>
      </c>
      <c r="CR8" s="2">
        <v>11</v>
      </c>
      <c r="CS8" s="2">
        <v>0.60045999999999999</v>
      </c>
      <c r="CT8" s="2">
        <v>0.11941</v>
      </c>
      <c r="CU8" s="1" t="s">
        <v>5</v>
      </c>
    </row>
    <row r="9" spans="1:99" s="1" customFormat="1" x14ac:dyDescent="0.25">
      <c r="A9" s="1" t="s">
        <v>46</v>
      </c>
      <c r="B9" s="1" t="s">
        <v>47</v>
      </c>
      <c r="C9" s="1" t="s">
        <v>48</v>
      </c>
      <c r="D9" s="1">
        <v>1924</v>
      </c>
      <c r="E9" s="1">
        <f t="shared" si="0"/>
        <v>91</v>
      </c>
      <c r="F9" s="1">
        <v>0</v>
      </c>
      <c r="G9" s="1">
        <v>216</v>
      </c>
      <c r="H9" s="1">
        <v>35200</v>
      </c>
      <c r="I9" s="1">
        <v>318000</v>
      </c>
      <c r="J9" s="1">
        <v>117300</v>
      </c>
      <c r="K9" s="1">
        <v>318000</v>
      </c>
      <c r="L9" s="1">
        <f t="shared" si="1"/>
        <v>13852048200</v>
      </c>
      <c r="M9" s="1">
        <v>2184</v>
      </c>
      <c r="N9" s="1">
        <f t="shared" si="2"/>
        <v>95135040</v>
      </c>
      <c r="O9" s="1">
        <f t="shared" si="3"/>
        <v>3.4125000000000001</v>
      </c>
      <c r="P9" s="1">
        <f t="shared" si="4"/>
        <v>8838342.2400000002</v>
      </c>
      <c r="Q9" s="1">
        <f t="shared" si="5"/>
        <v>8.8383422400000011</v>
      </c>
      <c r="R9" s="1">
        <v>184</v>
      </c>
      <c r="S9" s="1">
        <f t="shared" si="6"/>
        <v>476.55815999999999</v>
      </c>
      <c r="T9" s="1">
        <f t="shared" si="7"/>
        <v>117760</v>
      </c>
      <c r="U9" s="1">
        <f t="shared" si="8"/>
        <v>5129920000</v>
      </c>
      <c r="V9" s="1">
        <v>144030.98822999999</v>
      </c>
      <c r="W9" s="1">
        <f t="shared" si="9"/>
        <v>43.900645212503996</v>
      </c>
      <c r="X9" s="1">
        <f t="shared" si="10"/>
        <v>27.278604984832619</v>
      </c>
      <c r="Y9" s="1">
        <f t="shared" si="11"/>
        <v>4.1656270720109116</v>
      </c>
      <c r="Z9" s="1">
        <f t="shared" si="12"/>
        <v>145.60406134269772</v>
      </c>
      <c r="AA9" s="1">
        <f t="shared" si="13"/>
        <v>0.30341760707812138</v>
      </c>
      <c r="AB9" s="1" t="e">
        <f t="shared" si="14"/>
        <v>#DIV/0!</v>
      </c>
      <c r="AC9" s="1">
        <v>0</v>
      </c>
      <c r="AD9" s="1" t="e">
        <f t="shared" si="15"/>
        <v>#DIV/0!</v>
      </c>
      <c r="AE9" s="1" t="s">
        <v>2</v>
      </c>
      <c r="AF9" s="1">
        <f t="shared" si="16"/>
        <v>53.91941391941392</v>
      </c>
      <c r="AG9" s="1">
        <f t="shared" si="17"/>
        <v>1.3229660055430523</v>
      </c>
      <c r="AH9" s="1">
        <f t="shared" si="18"/>
        <v>6.108585967284294E-2</v>
      </c>
      <c r="AI9" s="1">
        <f t="shared" si="19"/>
        <v>5109576270</v>
      </c>
      <c r="AJ9" s="1">
        <f t="shared" si="20"/>
        <v>144687204</v>
      </c>
      <c r="AK9" s="1">
        <f t="shared" si="21"/>
        <v>144.68720400000001</v>
      </c>
      <c r="AL9" s="1" t="s">
        <v>49</v>
      </c>
      <c r="AM9" s="1" t="s">
        <v>2</v>
      </c>
      <c r="AN9" s="1" t="s">
        <v>50</v>
      </c>
      <c r="AO9" s="1" t="s">
        <v>51</v>
      </c>
      <c r="AP9" s="1" t="s">
        <v>52</v>
      </c>
      <c r="AQ9" s="1" t="s">
        <v>16</v>
      </c>
      <c r="AR9" s="1" t="s">
        <v>53</v>
      </c>
      <c r="AS9" s="1">
        <v>2</v>
      </c>
      <c r="AT9" s="1" t="s">
        <v>54</v>
      </c>
      <c r="AU9" s="1" t="s">
        <v>55</v>
      </c>
      <c r="AV9" s="1">
        <v>8</v>
      </c>
      <c r="AW9" s="2">
        <v>25</v>
      </c>
      <c r="AX9" s="2">
        <v>72</v>
      </c>
      <c r="AY9" s="2">
        <v>3</v>
      </c>
      <c r="AZ9" s="2">
        <v>1.3</v>
      </c>
      <c r="BA9" s="2">
        <v>3.8</v>
      </c>
      <c r="BB9" s="2">
        <v>0.8</v>
      </c>
      <c r="BC9" s="2">
        <v>1.4</v>
      </c>
      <c r="BD9" s="2">
        <v>0</v>
      </c>
      <c r="BE9" s="2">
        <v>1</v>
      </c>
      <c r="BF9" s="2">
        <v>63.6</v>
      </c>
      <c r="BG9" s="2">
        <v>13.3</v>
      </c>
      <c r="BH9" s="2">
        <v>10.199999999999999</v>
      </c>
      <c r="BI9" s="2">
        <v>0.2</v>
      </c>
      <c r="BJ9" s="2">
        <v>0</v>
      </c>
      <c r="BK9" s="2">
        <v>0.3</v>
      </c>
      <c r="BL9" s="2">
        <v>3.5</v>
      </c>
      <c r="BM9" s="2">
        <v>0</v>
      </c>
      <c r="BN9" s="2">
        <v>0.7</v>
      </c>
      <c r="BO9" s="2">
        <v>51628</v>
      </c>
      <c r="BP9" s="2">
        <v>3413</v>
      </c>
      <c r="BQ9" s="2">
        <v>156</v>
      </c>
      <c r="BR9" s="2">
        <v>10</v>
      </c>
      <c r="BS9" s="2">
        <v>0.2</v>
      </c>
      <c r="BT9" s="2">
        <v>0.01</v>
      </c>
      <c r="BU9" s="2">
        <v>72654</v>
      </c>
      <c r="BV9" s="2">
        <v>220</v>
      </c>
      <c r="BW9" s="2">
        <v>0.28000000000000003</v>
      </c>
      <c r="BX9" s="2">
        <v>341405</v>
      </c>
      <c r="BY9" s="2">
        <v>8990</v>
      </c>
      <c r="BZ9" s="2">
        <v>1035</v>
      </c>
      <c r="CA9" s="2">
        <v>27</v>
      </c>
      <c r="CB9" s="2">
        <v>0.78</v>
      </c>
      <c r="CC9" s="2">
        <v>0.02</v>
      </c>
      <c r="CD9" s="2">
        <v>2</v>
      </c>
      <c r="CE9" s="2">
        <v>7</v>
      </c>
      <c r="CF9" s="2">
        <v>2</v>
      </c>
      <c r="CG9" s="2">
        <v>6</v>
      </c>
      <c r="CH9" s="2">
        <v>61</v>
      </c>
      <c r="CI9" s="2">
        <v>32</v>
      </c>
      <c r="CJ9" s="2">
        <v>75</v>
      </c>
      <c r="CK9" s="2">
        <v>1</v>
      </c>
      <c r="CL9" s="2">
        <v>1</v>
      </c>
      <c r="CM9" s="2">
        <v>0</v>
      </c>
      <c r="CN9" s="2">
        <v>0</v>
      </c>
      <c r="CO9" s="2">
        <v>0</v>
      </c>
      <c r="CP9" s="2">
        <v>0</v>
      </c>
      <c r="CQ9" s="2">
        <v>2</v>
      </c>
      <c r="CR9" s="2">
        <v>10</v>
      </c>
      <c r="CS9" s="2">
        <v>0.85197999999999996</v>
      </c>
      <c r="CT9" s="2">
        <v>0.64036000000000004</v>
      </c>
      <c r="CU9" s="1" t="s">
        <v>5</v>
      </c>
    </row>
    <row r="10" spans="1:99" s="1" customFormat="1" x14ac:dyDescent="0.25">
      <c r="A10" s="1" t="s">
        <v>56</v>
      </c>
      <c r="B10" s="1" t="s">
        <v>57</v>
      </c>
      <c r="C10" s="1" t="s">
        <v>58</v>
      </c>
      <c r="D10" s="1">
        <v>1918</v>
      </c>
      <c r="E10" s="1">
        <f t="shared" si="0"/>
        <v>97</v>
      </c>
      <c r="F10" s="1">
        <v>0</v>
      </c>
      <c r="G10" s="1">
        <v>45</v>
      </c>
      <c r="H10" s="1">
        <v>63000</v>
      </c>
      <c r="I10" s="1">
        <v>3327</v>
      </c>
      <c r="J10" s="1">
        <v>3327</v>
      </c>
      <c r="K10" s="1">
        <v>3327</v>
      </c>
      <c r="L10" s="1">
        <f t="shared" si="1"/>
        <v>144923787.30000001</v>
      </c>
      <c r="M10" s="1">
        <v>355</v>
      </c>
      <c r="N10" s="1">
        <f t="shared" si="2"/>
        <v>15463800</v>
      </c>
      <c r="O10" s="1">
        <f t="shared" si="3"/>
        <v>0.5546875</v>
      </c>
      <c r="P10" s="1">
        <f t="shared" si="4"/>
        <v>1436635.3</v>
      </c>
      <c r="Q10" s="1">
        <f t="shared" si="5"/>
        <v>1.4366353000000001</v>
      </c>
      <c r="R10" s="1">
        <v>820</v>
      </c>
      <c r="S10" s="1">
        <f t="shared" si="6"/>
        <v>2123.7918</v>
      </c>
      <c r="T10" s="1">
        <f t="shared" si="7"/>
        <v>524800</v>
      </c>
      <c r="U10" s="1">
        <f t="shared" si="8"/>
        <v>22861600000</v>
      </c>
      <c r="W10" s="1">
        <f t="shared" si="9"/>
        <v>0</v>
      </c>
      <c r="X10" s="1">
        <f t="shared" si="10"/>
        <v>0</v>
      </c>
      <c r="Y10" s="1">
        <f t="shared" si="11"/>
        <v>0</v>
      </c>
      <c r="Z10" s="1">
        <f t="shared" si="12"/>
        <v>9.3718094711519822</v>
      </c>
      <c r="AA10" s="1">
        <f t="shared" si="13"/>
        <v>0</v>
      </c>
      <c r="AB10" s="1" t="e">
        <f t="shared" si="14"/>
        <v>#DIV/0!</v>
      </c>
      <c r="AC10" s="1">
        <v>0</v>
      </c>
      <c r="AD10" s="1" t="e">
        <f t="shared" si="15"/>
        <v>#DIV/0!</v>
      </c>
      <c r="AE10" s="1" t="s">
        <v>2</v>
      </c>
      <c r="AF10" s="1">
        <f t="shared" si="16"/>
        <v>1478.3098591549297</v>
      </c>
      <c r="AG10" s="1">
        <f t="shared" si="17"/>
        <v>0.21120820576815694</v>
      </c>
      <c r="AH10" s="1">
        <f t="shared" si="18"/>
        <v>0.350075421538105</v>
      </c>
      <c r="AI10" s="1">
        <f t="shared" si="19"/>
        <v>144923787.30000001</v>
      </c>
      <c r="AJ10" s="1">
        <f t="shared" si="20"/>
        <v>4103787.96</v>
      </c>
      <c r="AK10" s="1">
        <f t="shared" si="21"/>
        <v>4.10378796</v>
      </c>
      <c r="AL10" s="1" t="s">
        <v>2</v>
      </c>
      <c r="AM10" s="1" t="s">
        <v>2</v>
      </c>
      <c r="AN10" s="1" t="s">
        <v>2</v>
      </c>
      <c r="AO10" s="1" t="s">
        <v>2</v>
      </c>
      <c r="AP10" s="1" t="s">
        <v>2</v>
      </c>
      <c r="AQ10" s="1" t="s">
        <v>2</v>
      </c>
      <c r="AR10" s="1" t="s">
        <v>2</v>
      </c>
      <c r="AS10" s="1">
        <v>0</v>
      </c>
      <c r="AT10" s="1" t="s">
        <v>2</v>
      </c>
      <c r="AU10" s="1" t="s">
        <v>2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 t="s">
        <v>5</v>
      </c>
    </row>
    <row r="11" spans="1:99" s="1" customFormat="1" x14ac:dyDescent="0.25">
      <c r="A11" s="1" t="s">
        <v>59</v>
      </c>
      <c r="B11" s="1" t="s">
        <v>60</v>
      </c>
      <c r="C11" s="1" t="s">
        <v>61</v>
      </c>
      <c r="D11" s="1">
        <v>1937</v>
      </c>
      <c r="E11" s="1">
        <f t="shared" si="0"/>
        <v>78</v>
      </c>
      <c r="F11" s="1">
        <v>0</v>
      </c>
      <c r="G11" s="1">
        <v>40</v>
      </c>
      <c r="H11" s="1">
        <v>78500</v>
      </c>
      <c r="I11" s="1">
        <v>6000</v>
      </c>
      <c r="J11" s="1">
        <v>6000</v>
      </c>
      <c r="K11" s="1">
        <v>6000</v>
      </c>
      <c r="L11" s="1">
        <f t="shared" si="1"/>
        <v>261359400</v>
      </c>
      <c r="M11" s="1">
        <v>740</v>
      </c>
      <c r="N11" s="1">
        <f t="shared" si="2"/>
        <v>32234400</v>
      </c>
      <c r="O11" s="1">
        <f t="shared" si="3"/>
        <v>1.15625</v>
      </c>
      <c r="P11" s="1">
        <f t="shared" si="4"/>
        <v>2994676.4</v>
      </c>
      <c r="Q11" s="1">
        <f t="shared" si="5"/>
        <v>2.9946764000000003</v>
      </c>
      <c r="R11" s="1">
        <v>690</v>
      </c>
      <c r="S11" s="1">
        <f t="shared" si="6"/>
        <v>1787.0930999999998</v>
      </c>
      <c r="T11" s="1">
        <f t="shared" si="7"/>
        <v>441600</v>
      </c>
      <c r="U11" s="1">
        <f t="shared" si="8"/>
        <v>19237200000</v>
      </c>
      <c r="V11" s="1">
        <v>87692.775483000005</v>
      </c>
      <c r="W11" s="1">
        <f t="shared" si="9"/>
        <v>26.728757967218399</v>
      </c>
      <c r="X11" s="1">
        <f t="shared" si="10"/>
        <v>16.608485519827305</v>
      </c>
      <c r="Y11" s="1">
        <f t="shared" si="11"/>
        <v>4.357111958437641</v>
      </c>
      <c r="Z11" s="1">
        <f t="shared" si="12"/>
        <v>8.1080894944531305</v>
      </c>
      <c r="AA11" s="1">
        <f t="shared" si="13"/>
        <v>3.611564836508415</v>
      </c>
      <c r="AB11" s="1" t="e">
        <f t="shared" si="14"/>
        <v>#DIV/0!</v>
      </c>
      <c r="AC11" s="1">
        <v>0</v>
      </c>
      <c r="AD11" s="1" t="e">
        <f t="shared" si="15"/>
        <v>#DIV/0!</v>
      </c>
      <c r="AE11" s="1">
        <v>1365.66</v>
      </c>
      <c r="AF11" s="1">
        <f t="shared" si="16"/>
        <v>596.75675675675677</v>
      </c>
      <c r="AG11" s="1">
        <f t="shared" si="17"/>
        <v>0.12656224990678952</v>
      </c>
      <c r="AH11" s="1">
        <f t="shared" si="18"/>
        <v>0.40463788090064962</v>
      </c>
      <c r="AI11" s="1">
        <f t="shared" si="19"/>
        <v>261359400</v>
      </c>
      <c r="AJ11" s="1">
        <f t="shared" si="20"/>
        <v>7400880</v>
      </c>
      <c r="AK11" s="1">
        <f t="shared" si="21"/>
        <v>7.4008799999999999</v>
      </c>
      <c r="AL11" s="1" t="s">
        <v>62</v>
      </c>
      <c r="AM11" s="1" t="s">
        <v>2</v>
      </c>
      <c r="AN11" s="1" t="s">
        <v>60</v>
      </c>
      <c r="AO11" s="1" t="s">
        <v>63</v>
      </c>
      <c r="AP11" s="1" t="s">
        <v>64</v>
      </c>
      <c r="AQ11" s="1" t="s">
        <v>42</v>
      </c>
      <c r="AR11" s="1" t="s">
        <v>65</v>
      </c>
      <c r="AS11" s="1">
        <v>3</v>
      </c>
      <c r="AT11" s="1" t="s">
        <v>66</v>
      </c>
      <c r="AU11" s="1" t="s">
        <v>67</v>
      </c>
      <c r="AV11" s="1">
        <v>7</v>
      </c>
      <c r="AW11" s="2">
        <v>64</v>
      </c>
      <c r="AX11" s="2">
        <v>35</v>
      </c>
      <c r="AY11" s="2">
        <v>1</v>
      </c>
      <c r="AZ11" s="2">
        <v>1.8</v>
      </c>
      <c r="BA11" s="2">
        <v>3.4</v>
      </c>
      <c r="BB11" s="2">
        <v>0.1</v>
      </c>
      <c r="BC11" s="2">
        <v>1.1000000000000001</v>
      </c>
      <c r="BD11" s="2">
        <v>0.1</v>
      </c>
      <c r="BE11" s="2">
        <v>0.9</v>
      </c>
      <c r="BF11" s="2">
        <v>38.9</v>
      </c>
      <c r="BG11" s="2">
        <v>10.5</v>
      </c>
      <c r="BH11" s="2">
        <v>26.8</v>
      </c>
      <c r="BI11" s="2">
        <v>0.1</v>
      </c>
      <c r="BJ11" s="1">
        <v>0</v>
      </c>
      <c r="BK11" s="2">
        <v>3.6</v>
      </c>
      <c r="BL11" s="2">
        <v>11.8</v>
      </c>
      <c r="BM11" s="1">
        <v>0</v>
      </c>
      <c r="BN11" s="2">
        <v>0.9</v>
      </c>
      <c r="BO11" s="2">
        <v>164582</v>
      </c>
      <c r="BP11" s="2">
        <v>14200</v>
      </c>
      <c r="BQ11" s="2">
        <v>87</v>
      </c>
      <c r="BR11" s="2">
        <v>8</v>
      </c>
      <c r="BS11" s="2">
        <v>0.14000000000000001</v>
      </c>
      <c r="BT11" s="2">
        <v>0.01</v>
      </c>
      <c r="BU11" s="2">
        <v>244750</v>
      </c>
      <c r="BV11" s="2">
        <v>130</v>
      </c>
      <c r="BW11" s="2">
        <v>0.21</v>
      </c>
      <c r="BX11" s="2">
        <v>1362609</v>
      </c>
      <c r="BY11" s="2">
        <v>71421</v>
      </c>
      <c r="BZ11" s="2">
        <v>722</v>
      </c>
      <c r="CA11" s="2">
        <v>38</v>
      </c>
      <c r="CB11" s="2">
        <v>1.1599999999999999</v>
      </c>
      <c r="CC11" s="2">
        <v>0.06</v>
      </c>
      <c r="CD11" s="2">
        <v>6</v>
      </c>
      <c r="CE11" s="2">
        <v>13</v>
      </c>
      <c r="CF11" s="2">
        <v>8</v>
      </c>
      <c r="CG11" s="2">
        <v>9</v>
      </c>
      <c r="CH11" s="2">
        <v>46</v>
      </c>
      <c r="CI11" s="2">
        <v>23</v>
      </c>
      <c r="CJ11" s="2">
        <v>37</v>
      </c>
      <c r="CK11" s="2">
        <v>1</v>
      </c>
      <c r="CL11" s="2">
        <v>2</v>
      </c>
      <c r="CM11" s="1">
        <v>0</v>
      </c>
      <c r="CN11" s="1">
        <v>0</v>
      </c>
      <c r="CO11" s="1">
        <v>0</v>
      </c>
      <c r="CP11" s="1">
        <v>0</v>
      </c>
      <c r="CQ11" s="2">
        <v>15</v>
      </c>
      <c r="CR11" s="2">
        <v>39</v>
      </c>
      <c r="CS11" s="2">
        <v>0.74961</v>
      </c>
      <c r="CT11" s="2">
        <v>0.25990999999999997</v>
      </c>
      <c r="CU11" s="1" t="s">
        <v>5</v>
      </c>
    </row>
    <row r="12" spans="1:99" s="1" customFormat="1" x14ac:dyDescent="0.25">
      <c r="A12" s="1" t="s">
        <v>68</v>
      </c>
      <c r="C12" s="1" t="s">
        <v>69</v>
      </c>
      <c r="D12" s="1">
        <v>1917</v>
      </c>
      <c r="E12" s="1">
        <f t="shared" si="0"/>
        <v>98</v>
      </c>
      <c r="F12" s="1">
        <v>0</v>
      </c>
      <c r="G12" s="1">
        <v>53</v>
      </c>
      <c r="H12" s="1">
        <v>150000</v>
      </c>
      <c r="I12" s="1">
        <v>1950</v>
      </c>
      <c r="J12" s="1">
        <v>1950</v>
      </c>
      <c r="K12" s="1">
        <v>1950</v>
      </c>
      <c r="L12" s="1">
        <f t="shared" si="1"/>
        <v>84941805</v>
      </c>
      <c r="M12" s="1">
        <v>352</v>
      </c>
      <c r="N12" s="1">
        <f t="shared" si="2"/>
        <v>15333120</v>
      </c>
      <c r="O12" s="1">
        <f t="shared" si="3"/>
        <v>0.55000000000000004</v>
      </c>
      <c r="P12" s="1">
        <f t="shared" si="4"/>
        <v>1424494.72</v>
      </c>
      <c r="Q12" s="1">
        <f t="shared" si="5"/>
        <v>1.42449472</v>
      </c>
      <c r="R12" s="1">
        <v>1043</v>
      </c>
      <c r="S12" s="1">
        <f t="shared" si="6"/>
        <v>2701.3595699999996</v>
      </c>
      <c r="T12" s="1">
        <f t="shared" si="7"/>
        <v>667520</v>
      </c>
      <c r="U12" s="1">
        <f t="shared" si="8"/>
        <v>29078840000</v>
      </c>
      <c r="W12" s="1">
        <f t="shared" si="9"/>
        <v>0</v>
      </c>
      <c r="X12" s="1">
        <f t="shared" si="10"/>
        <v>0</v>
      </c>
      <c r="Y12" s="1">
        <f t="shared" si="11"/>
        <v>0</v>
      </c>
      <c r="Z12" s="1">
        <f t="shared" si="12"/>
        <v>5.5397600097044828</v>
      </c>
      <c r="AA12" s="1">
        <f t="shared" si="13"/>
        <v>0</v>
      </c>
      <c r="AB12" s="1" t="e">
        <f t="shared" si="14"/>
        <v>#DIV/0!</v>
      </c>
      <c r="AC12" s="1">
        <v>0</v>
      </c>
      <c r="AD12" s="1" t="e">
        <f t="shared" si="15"/>
        <v>#DIV/0!</v>
      </c>
      <c r="AE12" s="1" t="s">
        <v>2</v>
      </c>
      <c r="AF12" s="1">
        <f t="shared" si="16"/>
        <v>1896.3636363636363</v>
      </c>
      <c r="AG12" s="1">
        <f t="shared" si="17"/>
        <v>0.12537794060725002</v>
      </c>
      <c r="AH12" s="1">
        <f t="shared" si="18"/>
        <v>0.59223506892735411</v>
      </c>
      <c r="AI12" s="1">
        <f t="shared" si="19"/>
        <v>84941805</v>
      </c>
      <c r="AJ12" s="1">
        <f t="shared" si="20"/>
        <v>2405286</v>
      </c>
      <c r="AK12" s="1">
        <f t="shared" si="21"/>
        <v>2.4052859999999998</v>
      </c>
      <c r="AL12" s="1" t="s">
        <v>2</v>
      </c>
      <c r="AM12" s="1" t="s">
        <v>2</v>
      </c>
      <c r="AN12" s="1" t="s">
        <v>2</v>
      </c>
      <c r="AO12" s="1" t="s">
        <v>2</v>
      </c>
      <c r="AP12" s="1" t="s">
        <v>2</v>
      </c>
      <c r="AQ12" s="1" t="s">
        <v>2</v>
      </c>
      <c r="AR12" s="1" t="s">
        <v>2</v>
      </c>
      <c r="AS12" s="1">
        <v>0</v>
      </c>
      <c r="AT12" s="1" t="s">
        <v>2</v>
      </c>
      <c r="AU12" s="1" t="s">
        <v>2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 t="s">
        <v>5</v>
      </c>
    </row>
    <row r="13" spans="1:99" s="1" customFormat="1" x14ac:dyDescent="0.25">
      <c r="A13" s="1" t="s">
        <v>70</v>
      </c>
      <c r="B13" s="1" t="s">
        <v>71</v>
      </c>
      <c r="C13" s="1" t="s">
        <v>72</v>
      </c>
      <c r="D13" s="1">
        <v>1927</v>
      </c>
      <c r="E13" s="1">
        <f t="shared" si="0"/>
        <v>88</v>
      </c>
      <c r="F13" s="1">
        <v>48</v>
      </c>
      <c r="G13" s="1">
        <v>48</v>
      </c>
      <c r="H13" s="1">
        <v>6520</v>
      </c>
      <c r="I13" s="1">
        <v>13526</v>
      </c>
      <c r="J13" s="1">
        <v>9259</v>
      </c>
      <c r="K13" s="1">
        <v>13526</v>
      </c>
      <c r="L13" s="1">
        <f t="shared" si="1"/>
        <v>589191207.39999998</v>
      </c>
      <c r="M13" s="1">
        <v>411</v>
      </c>
      <c r="N13" s="1">
        <f t="shared" si="2"/>
        <v>17903160</v>
      </c>
      <c r="O13" s="1">
        <f t="shared" si="3"/>
        <v>0.64218750000000002</v>
      </c>
      <c r="P13" s="1">
        <f t="shared" si="4"/>
        <v>1663259.46</v>
      </c>
      <c r="Q13" s="1">
        <f t="shared" si="5"/>
        <v>1.6632594600000001</v>
      </c>
      <c r="R13" s="1">
        <v>19</v>
      </c>
      <c r="S13" s="1">
        <f t="shared" si="6"/>
        <v>49.209809999999997</v>
      </c>
      <c r="T13" s="1">
        <f t="shared" si="7"/>
        <v>12160</v>
      </c>
      <c r="U13" s="1">
        <f t="shared" si="8"/>
        <v>529720000</v>
      </c>
      <c r="V13" s="1">
        <v>34755.875740000003</v>
      </c>
      <c r="W13" s="1">
        <f t="shared" si="9"/>
        <v>10.593590925552</v>
      </c>
      <c r="X13" s="1">
        <f t="shared" si="10"/>
        <v>6.5825543299015612</v>
      </c>
      <c r="Y13" s="1">
        <f t="shared" si="11"/>
        <v>2.3171710213473906</v>
      </c>
      <c r="Z13" s="1">
        <f t="shared" si="12"/>
        <v>32.909900118191423</v>
      </c>
      <c r="AA13" s="1">
        <f t="shared" si="13"/>
        <v>0.92757065852351106</v>
      </c>
      <c r="AB13" s="1">
        <f t="shared" si="14"/>
        <v>2.056868757386964</v>
      </c>
      <c r="AC13" s="1">
        <v>48</v>
      </c>
      <c r="AD13" s="1">
        <f t="shared" si="15"/>
        <v>0.68562291912898798</v>
      </c>
      <c r="AE13" s="1" t="s">
        <v>2</v>
      </c>
      <c r="AF13" s="1">
        <f t="shared" si="16"/>
        <v>29.586374695863746</v>
      </c>
      <c r="AG13" s="1">
        <f t="shared" si="17"/>
        <v>0.68929823459456541</v>
      </c>
      <c r="AH13" s="1">
        <f t="shared" si="18"/>
        <v>0.14563434471369011</v>
      </c>
      <c r="AI13" s="1">
        <f t="shared" si="19"/>
        <v>403321114.10000002</v>
      </c>
      <c r="AJ13" s="1">
        <f t="shared" si="20"/>
        <v>11420791.32</v>
      </c>
      <c r="AK13" s="1">
        <f t="shared" si="21"/>
        <v>11.420791320000001</v>
      </c>
      <c r="AL13" s="1" t="s">
        <v>73</v>
      </c>
      <c r="AM13" s="1" t="s">
        <v>2</v>
      </c>
      <c r="AN13" s="1" t="s">
        <v>2</v>
      </c>
      <c r="AO13" s="1" t="s">
        <v>74</v>
      </c>
      <c r="AP13" s="1" t="s">
        <v>2</v>
      </c>
      <c r="AQ13" s="1" t="s">
        <v>2</v>
      </c>
      <c r="AR13" s="1" t="s">
        <v>2</v>
      </c>
      <c r="AS13" s="1">
        <v>0</v>
      </c>
      <c r="AT13" s="1" t="s">
        <v>2</v>
      </c>
      <c r="AU13" s="1" t="s">
        <v>2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 t="s">
        <v>5</v>
      </c>
    </row>
    <row r="14" spans="1:99" s="1" customFormat="1" x14ac:dyDescent="0.25">
      <c r="A14" s="1" t="s">
        <v>75</v>
      </c>
      <c r="B14" s="1" t="s">
        <v>76</v>
      </c>
      <c r="C14" s="1" t="s">
        <v>77</v>
      </c>
      <c r="D14" s="1">
        <v>1916</v>
      </c>
      <c r="E14" s="1">
        <f t="shared" si="0"/>
        <v>99</v>
      </c>
      <c r="F14" s="1">
        <v>14</v>
      </c>
      <c r="G14" s="1">
        <v>14</v>
      </c>
      <c r="H14" s="1">
        <v>700</v>
      </c>
      <c r="I14" s="1">
        <v>2160</v>
      </c>
      <c r="J14" s="1">
        <v>1570</v>
      </c>
      <c r="K14" s="1">
        <v>2160</v>
      </c>
      <c r="L14" s="1">
        <f t="shared" si="1"/>
        <v>94089384</v>
      </c>
      <c r="M14" s="1">
        <v>396</v>
      </c>
      <c r="N14" s="1">
        <f t="shared" si="2"/>
        <v>17249760</v>
      </c>
      <c r="O14" s="1">
        <f t="shared" si="3"/>
        <v>0.61875000000000002</v>
      </c>
      <c r="P14" s="1">
        <f t="shared" si="4"/>
        <v>1602556.56</v>
      </c>
      <c r="Q14" s="1">
        <f t="shared" si="5"/>
        <v>1.60255656</v>
      </c>
      <c r="R14" s="1">
        <v>28.796880000000002</v>
      </c>
      <c r="S14" s="1">
        <f t="shared" si="6"/>
        <v>74.583631231200002</v>
      </c>
      <c r="T14" s="1">
        <f t="shared" si="7"/>
        <v>18430.003199999999</v>
      </c>
      <c r="U14" s="1">
        <f t="shared" si="8"/>
        <v>802857014.4000001</v>
      </c>
      <c r="V14" s="1">
        <v>41021.715766000001</v>
      </c>
      <c r="W14" s="1">
        <f t="shared" si="9"/>
        <v>12.503418965476799</v>
      </c>
      <c r="X14" s="1">
        <f t="shared" si="10"/>
        <v>7.769266835785805</v>
      </c>
      <c r="Y14" s="1">
        <f t="shared" si="11"/>
        <v>2.7862301779348977</v>
      </c>
      <c r="Z14" s="1">
        <f t="shared" si="12"/>
        <v>5.4545329326321061</v>
      </c>
      <c r="AA14" s="1">
        <f t="shared" si="13"/>
        <v>6.4564979768683033</v>
      </c>
      <c r="AB14" s="1">
        <f t="shared" si="14"/>
        <v>1.1688284855640227</v>
      </c>
      <c r="AC14" s="1">
        <v>14</v>
      </c>
      <c r="AD14" s="1">
        <f t="shared" si="15"/>
        <v>0.38960949518800758</v>
      </c>
      <c r="AE14" s="1">
        <v>42.081899999999997</v>
      </c>
      <c r="AF14" s="1">
        <f t="shared" si="16"/>
        <v>46.540412121212121</v>
      </c>
      <c r="AG14" s="1">
        <f t="shared" si="17"/>
        <v>0.11638887977300116</v>
      </c>
      <c r="AH14" s="1">
        <f t="shared" si="18"/>
        <v>0.82752591239451156</v>
      </c>
      <c r="AI14" s="1">
        <f t="shared" si="19"/>
        <v>68389043</v>
      </c>
      <c r="AJ14" s="1">
        <f t="shared" si="20"/>
        <v>1936563.6</v>
      </c>
      <c r="AK14" s="1">
        <f t="shared" si="21"/>
        <v>1.9365636000000002</v>
      </c>
      <c r="AL14" s="1" t="s">
        <v>78</v>
      </c>
      <c r="AM14" s="1" t="s">
        <v>2</v>
      </c>
      <c r="AN14" s="1" t="s">
        <v>79</v>
      </c>
      <c r="AO14" s="1" t="s">
        <v>80</v>
      </c>
      <c r="AP14" s="1" t="s">
        <v>81</v>
      </c>
      <c r="AQ14" s="1" t="s">
        <v>82</v>
      </c>
      <c r="AR14" s="1" t="s">
        <v>83</v>
      </c>
      <c r="AS14" s="1">
        <v>1</v>
      </c>
      <c r="AT14" s="1" t="s">
        <v>84</v>
      </c>
      <c r="AU14" s="1" t="s">
        <v>85</v>
      </c>
      <c r="AV14" s="1">
        <v>8</v>
      </c>
      <c r="AW14" s="2">
        <v>93</v>
      </c>
      <c r="AX14" s="2">
        <v>7</v>
      </c>
      <c r="AY14" s="1">
        <v>0</v>
      </c>
      <c r="AZ14" s="2">
        <v>2.2000000000000002</v>
      </c>
      <c r="BA14" s="2">
        <v>4.7</v>
      </c>
      <c r="BB14" s="1">
        <v>0</v>
      </c>
      <c r="BC14" s="2">
        <v>0.3</v>
      </c>
      <c r="BD14" s="1">
        <v>0</v>
      </c>
      <c r="BE14" s="2">
        <v>0.3</v>
      </c>
      <c r="BF14" s="2">
        <v>30.3</v>
      </c>
      <c r="BG14" s="2">
        <v>22.5</v>
      </c>
      <c r="BH14" s="2">
        <v>32.1</v>
      </c>
      <c r="BI14" s="2">
        <v>0.1</v>
      </c>
      <c r="BJ14" s="1">
        <v>0</v>
      </c>
      <c r="BK14" s="2">
        <v>0.3</v>
      </c>
      <c r="BL14" s="2">
        <v>6.3</v>
      </c>
      <c r="BM14" s="1">
        <v>0</v>
      </c>
      <c r="BN14" s="2">
        <v>0.9</v>
      </c>
      <c r="BO14" s="2">
        <v>6111</v>
      </c>
      <c r="BP14" s="2">
        <v>383</v>
      </c>
      <c r="BQ14" s="2">
        <v>109</v>
      </c>
      <c r="BR14" s="2">
        <v>7</v>
      </c>
      <c r="BS14" s="2">
        <v>0.19</v>
      </c>
      <c r="BT14" s="2">
        <v>0.01</v>
      </c>
      <c r="BU14" s="2">
        <v>9042</v>
      </c>
      <c r="BV14" s="2">
        <v>161</v>
      </c>
      <c r="BW14" s="2">
        <v>0.27</v>
      </c>
      <c r="BX14" s="2">
        <v>42919</v>
      </c>
      <c r="BY14" s="2">
        <v>637</v>
      </c>
      <c r="BZ14" s="2">
        <v>766</v>
      </c>
      <c r="CA14" s="2">
        <v>11</v>
      </c>
      <c r="CB14" s="2">
        <v>1.17</v>
      </c>
      <c r="CC14" s="2">
        <v>0.02</v>
      </c>
      <c r="CD14" s="2">
        <v>2</v>
      </c>
      <c r="CE14" s="2">
        <v>10</v>
      </c>
      <c r="CF14" s="2">
        <v>3</v>
      </c>
      <c r="CG14" s="2">
        <v>5</v>
      </c>
      <c r="CH14" s="2">
        <v>55</v>
      </c>
      <c r="CI14" s="2">
        <v>31</v>
      </c>
      <c r="CJ14" s="2">
        <v>60</v>
      </c>
      <c r="CK14" s="2">
        <v>1</v>
      </c>
      <c r="CL14" s="2">
        <v>2</v>
      </c>
      <c r="CM14" s="1">
        <v>0</v>
      </c>
      <c r="CN14" s="1">
        <v>0</v>
      </c>
      <c r="CO14" s="1">
        <v>0</v>
      </c>
      <c r="CP14" s="1">
        <v>0</v>
      </c>
      <c r="CQ14" s="2">
        <v>8</v>
      </c>
      <c r="CR14" s="2">
        <v>23</v>
      </c>
      <c r="CS14" s="2">
        <v>0.74922999999999995</v>
      </c>
      <c r="CT14" s="2">
        <v>0.45615</v>
      </c>
      <c r="CU14" s="1" t="s">
        <v>5</v>
      </c>
    </row>
    <row r="15" spans="1:99" s="1" customFormat="1" x14ac:dyDescent="0.25">
      <c r="A15" s="1" t="s">
        <v>86</v>
      </c>
      <c r="C15" s="1" t="s">
        <v>87</v>
      </c>
      <c r="D15" s="1">
        <v>1930</v>
      </c>
      <c r="E15" s="1">
        <f t="shared" si="0"/>
        <v>85</v>
      </c>
      <c r="F15" s="1">
        <v>22</v>
      </c>
      <c r="G15" s="1">
        <v>26</v>
      </c>
      <c r="H15" s="1">
        <v>4200</v>
      </c>
      <c r="I15" s="1">
        <v>5096</v>
      </c>
      <c r="J15" s="1">
        <v>2390</v>
      </c>
      <c r="K15" s="1">
        <v>5096</v>
      </c>
      <c r="L15" s="1">
        <f t="shared" si="1"/>
        <v>221981250.40000001</v>
      </c>
      <c r="M15" s="1">
        <v>331</v>
      </c>
      <c r="N15" s="1">
        <f t="shared" si="2"/>
        <v>14418360</v>
      </c>
      <c r="O15" s="1">
        <f t="shared" si="3"/>
        <v>0.51718750000000002</v>
      </c>
      <c r="P15" s="1">
        <f t="shared" si="4"/>
        <v>1339510.6600000001</v>
      </c>
      <c r="Q15" s="1">
        <f t="shared" si="5"/>
        <v>1.33951066</v>
      </c>
      <c r="R15" s="1">
        <v>3.4328120000000002</v>
      </c>
      <c r="S15" s="1">
        <f t="shared" si="6"/>
        <v>8.8909487518799999</v>
      </c>
      <c r="T15" s="1">
        <f t="shared" si="7"/>
        <v>2196.9996799999999</v>
      </c>
      <c r="U15" s="1">
        <f t="shared" si="8"/>
        <v>95706798.560000002</v>
      </c>
      <c r="V15" s="1">
        <v>29626.030869999999</v>
      </c>
      <c r="W15" s="1">
        <f t="shared" si="9"/>
        <v>9.0300142091759987</v>
      </c>
      <c r="X15" s="1">
        <f t="shared" si="10"/>
        <v>5.6109924905927802</v>
      </c>
      <c r="Y15" s="1">
        <f t="shared" si="11"/>
        <v>2.2009503100684098</v>
      </c>
      <c r="Z15" s="1">
        <f t="shared" si="12"/>
        <v>15.395735048923735</v>
      </c>
      <c r="AA15" s="1">
        <f t="shared" si="13"/>
        <v>3.0630805712992442</v>
      </c>
      <c r="AB15" s="1">
        <f t="shared" si="14"/>
        <v>2.0994184157623277</v>
      </c>
      <c r="AC15" s="1">
        <v>22</v>
      </c>
      <c r="AD15" s="1">
        <f t="shared" si="15"/>
        <v>0.69980613858744245</v>
      </c>
      <c r="AE15" s="1" t="s">
        <v>2</v>
      </c>
      <c r="AF15" s="1">
        <f t="shared" si="16"/>
        <v>6.6374612688821752</v>
      </c>
      <c r="AG15" s="1">
        <f t="shared" si="17"/>
        <v>0.35932542223947195</v>
      </c>
      <c r="AH15" s="1">
        <f t="shared" si="18"/>
        <v>0.45437681299824167</v>
      </c>
      <c r="AI15" s="1">
        <f t="shared" si="19"/>
        <v>104108161</v>
      </c>
      <c r="AJ15" s="1">
        <f t="shared" si="20"/>
        <v>2948017.2</v>
      </c>
      <c r="AK15" s="1">
        <f t="shared" si="21"/>
        <v>2.9480172000000002</v>
      </c>
      <c r="AL15" s="1" t="s">
        <v>88</v>
      </c>
      <c r="AM15" s="1" t="s">
        <v>2</v>
      </c>
      <c r="AN15" s="1" t="s">
        <v>86</v>
      </c>
      <c r="AO15" s="1" t="s">
        <v>89</v>
      </c>
      <c r="AP15" s="1" t="s">
        <v>2</v>
      </c>
      <c r="AQ15" s="1" t="s">
        <v>2</v>
      </c>
      <c r="AR15" s="1" t="s">
        <v>2</v>
      </c>
      <c r="AS15" s="1">
        <v>0</v>
      </c>
      <c r="AT15" s="1" t="s">
        <v>2</v>
      </c>
      <c r="AU15" s="1" t="s">
        <v>2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 t="s">
        <v>5</v>
      </c>
    </row>
    <row r="16" spans="1:99" s="1" customFormat="1" x14ac:dyDescent="0.25">
      <c r="A16" s="1" t="s">
        <v>90</v>
      </c>
      <c r="C16" s="1" t="s">
        <v>91</v>
      </c>
      <c r="D16" s="1">
        <v>1970</v>
      </c>
      <c r="E16" s="1">
        <f t="shared" si="0"/>
        <v>45</v>
      </c>
      <c r="F16" s="1">
        <v>10</v>
      </c>
      <c r="G16" s="1">
        <v>17</v>
      </c>
      <c r="H16" s="1">
        <v>1230</v>
      </c>
      <c r="I16" s="1">
        <v>2700</v>
      </c>
      <c r="J16" s="1">
        <v>1900</v>
      </c>
      <c r="K16" s="1">
        <v>2700</v>
      </c>
      <c r="L16" s="1">
        <f t="shared" si="1"/>
        <v>117611730</v>
      </c>
      <c r="M16" s="1">
        <v>409</v>
      </c>
      <c r="N16" s="1">
        <f t="shared" si="2"/>
        <v>17816040</v>
      </c>
      <c r="O16" s="1">
        <f t="shared" si="3"/>
        <v>0.63906250000000009</v>
      </c>
      <c r="P16" s="1">
        <f t="shared" si="4"/>
        <v>1655165.74</v>
      </c>
      <c r="Q16" s="1">
        <f t="shared" si="5"/>
        <v>1.6551657400000002</v>
      </c>
      <c r="R16" s="1">
        <v>20</v>
      </c>
      <c r="S16" s="1">
        <f t="shared" si="6"/>
        <v>51.799799999999998</v>
      </c>
      <c r="T16" s="1">
        <f t="shared" si="7"/>
        <v>12800</v>
      </c>
      <c r="U16" s="1">
        <f t="shared" si="8"/>
        <v>557600000</v>
      </c>
      <c r="V16" s="1">
        <v>26907.707770000001</v>
      </c>
      <c r="W16" s="1">
        <f t="shared" si="9"/>
        <v>8.2014693282959996</v>
      </c>
      <c r="X16" s="1">
        <f t="shared" si="10"/>
        <v>5.0961584053913809</v>
      </c>
      <c r="Y16" s="1">
        <f t="shared" si="11"/>
        <v>1.7983151872703163</v>
      </c>
      <c r="Z16" s="1">
        <f t="shared" si="12"/>
        <v>6.6014518377821334</v>
      </c>
      <c r="AA16" s="1">
        <f t="shared" si="13"/>
        <v>3.4994996306112105</v>
      </c>
      <c r="AB16" s="1">
        <f t="shared" si="14"/>
        <v>1.9804355513346401</v>
      </c>
      <c r="AC16" s="1">
        <v>10</v>
      </c>
      <c r="AD16" s="1">
        <f t="shared" si="15"/>
        <v>0.6601451837782133</v>
      </c>
      <c r="AE16" s="1">
        <v>42.081899999999997</v>
      </c>
      <c r="AF16" s="1">
        <f t="shared" si="16"/>
        <v>31.295843520782395</v>
      </c>
      <c r="AG16" s="1">
        <f t="shared" si="17"/>
        <v>0.13860513432604399</v>
      </c>
      <c r="AH16" s="1">
        <f t="shared" si="18"/>
        <v>0.70624563280952646</v>
      </c>
      <c r="AI16" s="1">
        <f t="shared" si="19"/>
        <v>82763810</v>
      </c>
      <c r="AJ16" s="1">
        <f t="shared" si="20"/>
        <v>2343612</v>
      </c>
      <c r="AK16" s="1">
        <f t="shared" si="21"/>
        <v>2.3436119999999998</v>
      </c>
      <c r="AL16" s="1" t="s">
        <v>92</v>
      </c>
      <c r="AM16" s="1" t="s">
        <v>2</v>
      </c>
      <c r="AN16" s="1" t="s">
        <v>93</v>
      </c>
      <c r="AO16" s="1" t="s">
        <v>94</v>
      </c>
      <c r="AP16" s="1" t="s">
        <v>95</v>
      </c>
      <c r="AQ16" s="1" t="s">
        <v>96</v>
      </c>
      <c r="AR16" s="1" t="s">
        <v>83</v>
      </c>
      <c r="AS16" s="1">
        <v>1</v>
      </c>
      <c r="AT16" s="1" t="s">
        <v>97</v>
      </c>
      <c r="AU16" s="1" t="s">
        <v>98</v>
      </c>
      <c r="AV16" s="1">
        <v>8</v>
      </c>
      <c r="AW16" s="2">
        <v>60</v>
      </c>
      <c r="AX16" s="2">
        <v>39</v>
      </c>
      <c r="AY16" s="2">
        <v>1</v>
      </c>
      <c r="AZ16" s="2">
        <v>2.2999999999999998</v>
      </c>
      <c r="BA16" s="2">
        <v>2.7</v>
      </c>
      <c r="BB16" s="2">
        <v>0.1</v>
      </c>
      <c r="BC16" s="2">
        <v>0.8</v>
      </c>
      <c r="BD16" s="1">
        <v>0</v>
      </c>
      <c r="BE16" s="2">
        <v>0.4</v>
      </c>
      <c r="BF16" s="2">
        <v>23.5</v>
      </c>
      <c r="BG16" s="2">
        <v>19.7</v>
      </c>
      <c r="BH16" s="2">
        <v>31.2</v>
      </c>
      <c r="BI16" s="2">
        <v>0.1</v>
      </c>
      <c r="BJ16" s="1">
        <v>0</v>
      </c>
      <c r="BK16" s="2">
        <v>4.3</v>
      </c>
      <c r="BL16" s="2">
        <v>14</v>
      </c>
      <c r="BM16" s="1">
        <v>0</v>
      </c>
      <c r="BN16" s="2">
        <v>1</v>
      </c>
      <c r="BO16" s="2">
        <v>11767</v>
      </c>
      <c r="BP16" s="2">
        <v>881</v>
      </c>
      <c r="BQ16" s="2">
        <v>98</v>
      </c>
      <c r="BR16" s="2">
        <v>7</v>
      </c>
      <c r="BS16" s="2">
        <v>0.19</v>
      </c>
      <c r="BT16" s="2">
        <v>0.01</v>
      </c>
      <c r="BU16" s="2">
        <v>18153</v>
      </c>
      <c r="BV16" s="2">
        <v>151</v>
      </c>
      <c r="BW16" s="2">
        <v>0.3</v>
      </c>
      <c r="BX16" s="2">
        <v>63123</v>
      </c>
      <c r="BY16" s="2">
        <v>4218</v>
      </c>
      <c r="BZ16" s="2">
        <v>526</v>
      </c>
      <c r="CA16" s="2">
        <v>35</v>
      </c>
      <c r="CB16" s="2">
        <v>1.69</v>
      </c>
      <c r="CC16" s="2">
        <v>0.12</v>
      </c>
      <c r="CD16" s="2">
        <v>4</v>
      </c>
      <c r="CE16" s="2">
        <v>6</v>
      </c>
      <c r="CF16" s="2">
        <v>7</v>
      </c>
      <c r="CG16" s="2">
        <v>10</v>
      </c>
      <c r="CH16" s="2">
        <v>46</v>
      </c>
      <c r="CI16" s="2">
        <v>22</v>
      </c>
      <c r="CJ16" s="2">
        <v>34</v>
      </c>
      <c r="CK16" s="2">
        <v>1</v>
      </c>
      <c r="CL16" s="2">
        <v>2</v>
      </c>
      <c r="CM16" s="1">
        <v>0</v>
      </c>
      <c r="CN16" s="1">
        <v>0</v>
      </c>
      <c r="CO16" s="1">
        <v>0</v>
      </c>
      <c r="CP16" s="1">
        <v>0</v>
      </c>
      <c r="CQ16" s="2">
        <v>20</v>
      </c>
      <c r="CR16" s="2">
        <v>47</v>
      </c>
      <c r="CS16" s="2">
        <v>0.84248999999999996</v>
      </c>
      <c r="CT16" s="2">
        <v>0.81489999999999996</v>
      </c>
      <c r="CU16" s="1" t="s">
        <v>5</v>
      </c>
    </row>
    <row r="17" spans="1:99" s="1" customFormat="1" x14ac:dyDescent="0.25">
      <c r="A17" s="1" t="s">
        <v>99</v>
      </c>
      <c r="C17" s="1" t="s">
        <v>100</v>
      </c>
      <c r="D17" s="1">
        <v>1939</v>
      </c>
      <c r="E17" s="1">
        <f t="shared" si="0"/>
        <v>76</v>
      </c>
      <c r="F17" s="1">
        <v>12</v>
      </c>
      <c r="G17" s="1">
        <v>12</v>
      </c>
      <c r="H17" s="1">
        <v>1250</v>
      </c>
      <c r="I17" s="1">
        <v>4800</v>
      </c>
      <c r="J17" s="1">
        <v>3900</v>
      </c>
      <c r="K17" s="1">
        <v>4800</v>
      </c>
      <c r="L17" s="1">
        <f t="shared" si="1"/>
        <v>209087520</v>
      </c>
      <c r="M17" s="1">
        <v>463</v>
      </c>
      <c r="N17" s="1">
        <f t="shared" si="2"/>
        <v>20168280</v>
      </c>
      <c r="O17" s="1">
        <f t="shared" si="3"/>
        <v>0.72343750000000007</v>
      </c>
      <c r="P17" s="1">
        <f t="shared" si="4"/>
        <v>1873696.1800000002</v>
      </c>
      <c r="Q17" s="1">
        <f t="shared" si="5"/>
        <v>1.87369618</v>
      </c>
      <c r="R17" s="1">
        <v>20.274999999999999</v>
      </c>
      <c r="S17" s="1">
        <f t="shared" si="6"/>
        <v>52.512047249999995</v>
      </c>
      <c r="T17" s="1">
        <f t="shared" si="7"/>
        <v>12976</v>
      </c>
      <c r="U17" s="1">
        <f t="shared" si="8"/>
        <v>565267000</v>
      </c>
      <c r="V17" s="1">
        <v>37441.490969999999</v>
      </c>
      <c r="W17" s="1">
        <f t="shared" si="9"/>
        <v>11.412166447655999</v>
      </c>
      <c r="X17" s="1">
        <f t="shared" si="10"/>
        <v>7.0911937407721801</v>
      </c>
      <c r="Y17" s="1">
        <f t="shared" si="11"/>
        <v>2.3518704893016951</v>
      </c>
      <c r="Z17" s="1">
        <f t="shared" si="12"/>
        <v>10.36714682660098</v>
      </c>
      <c r="AA17" s="1">
        <f t="shared" si="13"/>
        <v>2.3723096645588093</v>
      </c>
      <c r="AB17" s="1">
        <f t="shared" si="14"/>
        <v>2.5917867066502449</v>
      </c>
      <c r="AC17" s="1">
        <v>12</v>
      </c>
      <c r="AD17" s="1">
        <f t="shared" si="15"/>
        <v>0.86392890221674834</v>
      </c>
      <c r="AE17" s="1" t="s">
        <v>2</v>
      </c>
      <c r="AF17" s="1">
        <f t="shared" si="16"/>
        <v>28.025917926565874</v>
      </c>
      <c r="AG17" s="1">
        <f t="shared" si="17"/>
        <v>0.20458334103935913</v>
      </c>
      <c r="AH17" s="1">
        <f t="shared" si="18"/>
        <v>0.38949550697921165</v>
      </c>
      <c r="AI17" s="1">
        <f t="shared" si="19"/>
        <v>169883610</v>
      </c>
      <c r="AJ17" s="1">
        <f t="shared" si="20"/>
        <v>4810572</v>
      </c>
      <c r="AK17" s="1">
        <f t="shared" si="21"/>
        <v>4.8105719999999996</v>
      </c>
      <c r="AL17" s="1" t="s">
        <v>101</v>
      </c>
      <c r="AM17" s="1" t="s">
        <v>2</v>
      </c>
      <c r="AN17" s="1" t="s">
        <v>99</v>
      </c>
      <c r="AO17" s="1" t="s">
        <v>102</v>
      </c>
      <c r="AP17" s="1" t="s">
        <v>2</v>
      </c>
      <c r="AQ17" s="1" t="s">
        <v>2</v>
      </c>
      <c r="AR17" s="1" t="s">
        <v>2</v>
      </c>
      <c r="AS17" s="1">
        <v>0</v>
      </c>
      <c r="AT17" s="1" t="s">
        <v>2</v>
      </c>
      <c r="AU17" s="1" t="s">
        <v>2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 t="s">
        <v>5</v>
      </c>
    </row>
    <row r="18" spans="1:99" s="1" customFormat="1" x14ac:dyDescent="0.25">
      <c r="A18" s="1" t="s">
        <v>103</v>
      </c>
      <c r="B18" s="1" t="s">
        <v>104</v>
      </c>
      <c r="C18" s="1" t="s">
        <v>105</v>
      </c>
      <c r="D18" s="1">
        <v>1920</v>
      </c>
      <c r="E18" s="1">
        <f t="shared" si="0"/>
        <v>95</v>
      </c>
      <c r="F18" s="1">
        <v>14</v>
      </c>
      <c r="G18" s="1">
        <v>14</v>
      </c>
      <c r="H18" s="1">
        <v>33</v>
      </c>
      <c r="I18" s="1">
        <v>2530</v>
      </c>
      <c r="J18" s="1">
        <v>2380</v>
      </c>
      <c r="K18" s="1">
        <v>2530</v>
      </c>
      <c r="L18" s="1">
        <f t="shared" si="1"/>
        <v>110206547</v>
      </c>
      <c r="M18" s="1">
        <v>256</v>
      </c>
      <c r="N18" s="1">
        <f t="shared" si="2"/>
        <v>11151360</v>
      </c>
      <c r="O18" s="1">
        <f t="shared" si="3"/>
        <v>0.4</v>
      </c>
      <c r="P18" s="1">
        <f t="shared" si="4"/>
        <v>1035996.16</v>
      </c>
      <c r="Q18" s="1">
        <f t="shared" si="5"/>
        <v>1.0359961600000001</v>
      </c>
      <c r="R18" s="1">
        <v>9.9656249999999993</v>
      </c>
      <c r="S18" s="1">
        <f t="shared" si="6"/>
        <v>25.810869093749996</v>
      </c>
      <c r="T18" s="1">
        <f t="shared" si="7"/>
        <v>6378</v>
      </c>
      <c r="U18" s="1">
        <f t="shared" si="8"/>
        <v>277841625</v>
      </c>
      <c r="V18" s="1">
        <v>29144.477212999998</v>
      </c>
      <c r="W18" s="1">
        <f t="shared" si="9"/>
        <v>8.8832366545223991</v>
      </c>
      <c r="X18" s="1">
        <f t="shared" si="10"/>
        <v>5.519789117278922</v>
      </c>
      <c r="Y18" s="1">
        <f t="shared" si="11"/>
        <v>2.4619943414485532</v>
      </c>
      <c r="Z18" s="1">
        <f t="shared" si="12"/>
        <v>9.8827898121843436</v>
      </c>
      <c r="AA18" s="1">
        <f t="shared" si="13"/>
        <v>3.025952894128602</v>
      </c>
      <c r="AB18" s="1">
        <f t="shared" si="14"/>
        <v>2.1177406740395024</v>
      </c>
      <c r="AC18" s="1">
        <v>14</v>
      </c>
      <c r="AD18" s="1">
        <f t="shared" si="15"/>
        <v>0.70591355801316735</v>
      </c>
      <c r="AE18" s="1">
        <v>25.678699999999999</v>
      </c>
      <c r="AF18" s="1">
        <f t="shared" si="16"/>
        <v>24.9140625</v>
      </c>
      <c r="AG18" s="1">
        <f t="shared" si="17"/>
        <v>0.26227753246765562</v>
      </c>
      <c r="AH18" s="1">
        <f t="shared" si="18"/>
        <v>0.35289790203463428</v>
      </c>
      <c r="AI18" s="1">
        <f t="shared" si="19"/>
        <v>103672562</v>
      </c>
      <c r="AJ18" s="1">
        <f t="shared" si="20"/>
        <v>2935682.4</v>
      </c>
      <c r="AK18" s="1">
        <f t="shared" si="21"/>
        <v>2.9356823999999997</v>
      </c>
      <c r="AL18" s="1" t="s">
        <v>106</v>
      </c>
      <c r="AM18" s="1" t="s">
        <v>2</v>
      </c>
      <c r="AN18" s="1" t="s">
        <v>103</v>
      </c>
      <c r="AO18" s="1" t="s">
        <v>107</v>
      </c>
      <c r="AP18" s="1" t="s">
        <v>108</v>
      </c>
      <c r="AQ18" s="1" t="s">
        <v>109</v>
      </c>
      <c r="AR18" s="1" t="s">
        <v>110</v>
      </c>
      <c r="AS18" s="1">
        <v>1</v>
      </c>
      <c r="AT18" s="1" t="s">
        <v>111</v>
      </c>
      <c r="AU18" s="1" t="s">
        <v>112</v>
      </c>
      <c r="AV18" s="1">
        <v>8</v>
      </c>
      <c r="AW18" s="2">
        <v>0</v>
      </c>
      <c r="AX18" s="2">
        <v>95</v>
      </c>
      <c r="AY18" s="2">
        <v>4</v>
      </c>
      <c r="AZ18" s="2">
        <v>3.9</v>
      </c>
      <c r="BA18" s="2">
        <v>3.8</v>
      </c>
      <c r="BB18" s="2">
        <v>0.5</v>
      </c>
      <c r="BC18" s="2">
        <v>0.8</v>
      </c>
      <c r="BD18" s="1">
        <v>0</v>
      </c>
      <c r="BE18" s="2">
        <v>3.6</v>
      </c>
      <c r="BF18" s="2">
        <v>35.4</v>
      </c>
      <c r="BG18" s="2">
        <v>11.3</v>
      </c>
      <c r="BH18" s="2">
        <v>27.3</v>
      </c>
      <c r="BI18" s="2">
        <v>0.1</v>
      </c>
      <c r="BJ18" s="1">
        <v>0</v>
      </c>
      <c r="BK18" s="2">
        <v>2.4</v>
      </c>
      <c r="BL18" s="2">
        <v>9.9</v>
      </c>
      <c r="BM18" s="1">
        <v>0</v>
      </c>
      <c r="BN18" s="2">
        <v>0.9</v>
      </c>
      <c r="BO18" s="2">
        <v>3205</v>
      </c>
      <c r="BP18" s="2">
        <v>200</v>
      </c>
      <c r="BQ18" s="2">
        <v>94</v>
      </c>
      <c r="BR18" s="2">
        <v>6</v>
      </c>
      <c r="BS18" s="2">
        <v>0.19</v>
      </c>
      <c r="BT18" s="2">
        <v>0.01</v>
      </c>
      <c r="BU18" s="2">
        <v>5110</v>
      </c>
      <c r="BV18" s="2">
        <v>150</v>
      </c>
      <c r="BW18" s="2">
        <v>0.31</v>
      </c>
      <c r="BX18" s="2">
        <v>22331</v>
      </c>
      <c r="BY18" s="2">
        <v>1093</v>
      </c>
      <c r="BZ18" s="2">
        <v>657</v>
      </c>
      <c r="CA18" s="2">
        <v>32</v>
      </c>
      <c r="CB18" s="2">
        <v>0.99</v>
      </c>
      <c r="CC18" s="2">
        <v>0.05</v>
      </c>
      <c r="CD18" s="2">
        <v>10</v>
      </c>
      <c r="CE18" s="2">
        <v>24</v>
      </c>
      <c r="CF18" s="2">
        <v>4</v>
      </c>
      <c r="CG18" s="2">
        <v>7</v>
      </c>
      <c r="CH18" s="2">
        <v>52</v>
      </c>
      <c r="CI18" s="2">
        <v>24</v>
      </c>
      <c r="CJ18" s="2">
        <v>43</v>
      </c>
      <c r="CK18" s="2">
        <v>1</v>
      </c>
      <c r="CL18" s="2">
        <v>2</v>
      </c>
      <c r="CM18" s="1">
        <v>0</v>
      </c>
      <c r="CN18" s="1">
        <v>0</v>
      </c>
      <c r="CO18" s="1">
        <v>0</v>
      </c>
      <c r="CP18" s="1">
        <v>0</v>
      </c>
      <c r="CQ18" s="2">
        <v>8</v>
      </c>
      <c r="CR18" s="2">
        <v>24</v>
      </c>
      <c r="CS18" s="2">
        <v>0.65207999999999999</v>
      </c>
      <c r="CT18" s="2">
        <v>0.24437</v>
      </c>
      <c r="CU18" s="1" t="s">
        <v>5</v>
      </c>
    </row>
    <row r="19" spans="1:99" s="1" customFormat="1" x14ac:dyDescent="0.25">
      <c r="A19" s="1" t="s">
        <v>113</v>
      </c>
      <c r="B19" s="1" t="s">
        <v>114</v>
      </c>
      <c r="C19" s="1" t="s">
        <v>115</v>
      </c>
      <c r="D19" s="1">
        <v>1968</v>
      </c>
      <c r="E19" s="1">
        <f t="shared" si="0"/>
        <v>47</v>
      </c>
      <c r="F19" s="1">
        <v>13</v>
      </c>
      <c r="G19" s="1">
        <v>13</v>
      </c>
      <c r="H19" s="1">
        <v>1361</v>
      </c>
      <c r="I19" s="1">
        <v>5148</v>
      </c>
      <c r="J19" s="1">
        <v>3960</v>
      </c>
      <c r="K19" s="1">
        <v>5148</v>
      </c>
      <c r="L19" s="1">
        <f t="shared" si="1"/>
        <v>224246365.20000002</v>
      </c>
      <c r="M19" s="1">
        <v>414</v>
      </c>
      <c r="N19" s="1">
        <f t="shared" si="2"/>
        <v>18033840</v>
      </c>
      <c r="O19" s="1">
        <f t="shared" si="3"/>
        <v>0.64687500000000009</v>
      </c>
      <c r="P19" s="1">
        <f t="shared" si="4"/>
        <v>1675400.04</v>
      </c>
      <c r="Q19" s="1">
        <f t="shared" si="5"/>
        <v>1.67540004</v>
      </c>
      <c r="R19" s="1">
        <v>18.75</v>
      </c>
      <c r="S19" s="1">
        <f t="shared" si="6"/>
        <v>48.562312499999997</v>
      </c>
      <c r="T19" s="1">
        <f t="shared" si="7"/>
        <v>12000</v>
      </c>
      <c r="U19" s="1">
        <f t="shared" si="8"/>
        <v>522750000</v>
      </c>
      <c r="V19" s="1">
        <v>33251.230974999999</v>
      </c>
      <c r="W19" s="1">
        <f t="shared" si="9"/>
        <v>10.13497520118</v>
      </c>
      <c r="X19" s="1">
        <f t="shared" si="10"/>
        <v>6.29758363927915</v>
      </c>
      <c r="Y19" s="1">
        <f t="shared" si="11"/>
        <v>2.2088098014226092</v>
      </c>
      <c r="Z19" s="1">
        <f t="shared" si="12"/>
        <v>12.434754062362758</v>
      </c>
      <c r="AA19" s="1">
        <f t="shared" si="13"/>
        <v>2.0748915037253552</v>
      </c>
      <c r="AB19" s="1">
        <f t="shared" si="14"/>
        <v>2.8695586297760212</v>
      </c>
      <c r="AC19" s="1">
        <v>13</v>
      </c>
      <c r="AD19" s="1">
        <f t="shared" si="15"/>
        <v>0.95651954325867372</v>
      </c>
      <c r="AE19" s="1" t="s">
        <v>2</v>
      </c>
      <c r="AF19" s="1">
        <f t="shared" si="16"/>
        <v>28.985507246376812</v>
      </c>
      <c r="AG19" s="1">
        <f t="shared" si="17"/>
        <v>0.25950070524748697</v>
      </c>
      <c r="AH19" s="1">
        <f t="shared" si="18"/>
        <v>0.3429977123113615</v>
      </c>
      <c r="AI19" s="1">
        <f t="shared" si="19"/>
        <v>172497204</v>
      </c>
      <c r="AJ19" s="1">
        <f t="shared" si="20"/>
        <v>4884580.8</v>
      </c>
      <c r="AK19" s="1">
        <f t="shared" si="21"/>
        <v>4.8845808000000002</v>
      </c>
      <c r="AL19" s="1" t="s">
        <v>116</v>
      </c>
      <c r="AM19" s="1" t="s">
        <v>2</v>
      </c>
      <c r="AN19" s="1" t="s">
        <v>114</v>
      </c>
      <c r="AO19" s="1" t="s">
        <v>117</v>
      </c>
      <c r="AP19" s="1" t="s">
        <v>2</v>
      </c>
      <c r="AQ19" s="1" t="s">
        <v>2</v>
      </c>
      <c r="AR19" s="1" t="s">
        <v>2</v>
      </c>
      <c r="AS19" s="1">
        <v>0</v>
      </c>
      <c r="AT19" s="1" t="s">
        <v>2</v>
      </c>
      <c r="AU19" s="1" t="s">
        <v>2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 t="s">
        <v>5</v>
      </c>
    </row>
    <row r="20" spans="1:99" s="1" customFormat="1" x14ac:dyDescent="0.25">
      <c r="A20" s="1" t="s">
        <v>118</v>
      </c>
      <c r="B20" s="1" t="s">
        <v>119</v>
      </c>
      <c r="C20" s="1" t="s">
        <v>120</v>
      </c>
      <c r="D20" s="1">
        <v>1900</v>
      </c>
      <c r="E20" s="1">
        <f t="shared" si="0"/>
        <v>115</v>
      </c>
      <c r="F20" s="1">
        <v>7</v>
      </c>
      <c r="G20" s="1">
        <v>7</v>
      </c>
      <c r="H20" s="1">
        <v>500</v>
      </c>
      <c r="I20" s="1">
        <v>5800</v>
      </c>
      <c r="J20" s="1">
        <v>4100</v>
      </c>
      <c r="K20" s="1">
        <v>5800</v>
      </c>
      <c r="L20" s="1">
        <f t="shared" si="1"/>
        <v>252647420</v>
      </c>
      <c r="M20" s="1">
        <v>1024</v>
      </c>
      <c r="N20" s="1">
        <f t="shared" si="2"/>
        <v>44605440</v>
      </c>
      <c r="O20" s="1">
        <f t="shared" si="3"/>
        <v>1.6</v>
      </c>
      <c r="P20" s="1">
        <f t="shared" si="4"/>
        <v>4143984.6400000001</v>
      </c>
      <c r="Q20" s="1">
        <f t="shared" si="5"/>
        <v>4.1439846400000002</v>
      </c>
      <c r="R20" s="1">
        <v>14.045310000000001</v>
      </c>
      <c r="S20" s="1">
        <f t="shared" si="6"/>
        <v>36.377212446899996</v>
      </c>
      <c r="T20" s="1">
        <f t="shared" si="7"/>
        <v>8988.9984000000004</v>
      </c>
      <c r="U20" s="1">
        <f t="shared" si="8"/>
        <v>391583242.80000001</v>
      </c>
      <c r="V20" s="1">
        <v>123025.92415000001</v>
      </c>
      <c r="W20" s="1">
        <f t="shared" si="9"/>
        <v>37.498301680920001</v>
      </c>
      <c r="X20" s="1">
        <f t="shared" si="10"/>
        <v>23.300371878465103</v>
      </c>
      <c r="Y20" s="1">
        <f t="shared" si="11"/>
        <v>5.1963383473160079</v>
      </c>
      <c r="Z20" s="1">
        <f t="shared" si="12"/>
        <v>5.6640494971016988</v>
      </c>
      <c r="AA20" s="1">
        <f t="shared" si="13"/>
        <v>7.4147349282102519</v>
      </c>
      <c r="AB20" s="1">
        <f t="shared" si="14"/>
        <v>2.4274497844721563</v>
      </c>
      <c r="AC20" s="1">
        <v>7</v>
      </c>
      <c r="AD20" s="1">
        <f t="shared" si="15"/>
        <v>0.80914992815738551</v>
      </c>
      <c r="AE20" s="1" t="s">
        <v>2</v>
      </c>
      <c r="AF20" s="1">
        <f t="shared" si="16"/>
        <v>8.7783187500000004</v>
      </c>
      <c r="AG20" s="1">
        <f t="shared" si="17"/>
        <v>7.5158581438359795E-2</v>
      </c>
      <c r="AH20" s="1">
        <f t="shared" si="18"/>
        <v>0.81941171399261425</v>
      </c>
      <c r="AI20" s="1">
        <f t="shared" si="19"/>
        <v>178595590</v>
      </c>
      <c r="AJ20" s="1">
        <f t="shared" si="20"/>
        <v>5057268</v>
      </c>
      <c r="AK20" s="1">
        <f t="shared" si="21"/>
        <v>5.0572679999999997</v>
      </c>
      <c r="AL20" s="1" t="s">
        <v>121</v>
      </c>
      <c r="AM20" s="1" t="s">
        <v>2</v>
      </c>
      <c r="AN20" s="1" t="s">
        <v>122</v>
      </c>
      <c r="AO20" s="1" t="s">
        <v>123</v>
      </c>
      <c r="AP20" s="1" t="s">
        <v>2</v>
      </c>
      <c r="AQ20" s="1" t="s">
        <v>2</v>
      </c>
      <c r="AR20" s="1" t="s">
        <v>2</v>
      </c>
      <c r="AS20" s="1">
        <v>0</v>
      </c>
      <c r="AT20" s="1" t="s">
        <v>2</v>
      </c>
      <c r="AU20" s="1" t="s">
        <v>2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 t="s">
        <v>5</v>
      </c>
    </row>
    <row r="21" spans="1:99" s="1" customFormat="1" x14ac:dyDescent="0.25">
      <c r="A21" s="1" t="s">
        <v>124</v>
      </c>
      <c r="B21" s="1" t="s">
        <v>125</v>
      </c>
      <c r="C21" s="1" t="s">
        <v>126</v>
      </c>
      <c r="D21" s="1">
        <v>1967</v>
      </c>
      <c r="E21" s="1">
        <f t="shared" si="0"/>
        <v>48</v>
      </c>
      <c r="F21" s="1">
        <v>14</v>
      </c>
      <c r="G21" s="1">
        <v>15</v>
      </c>
      <c r="H21" s="1">
        <v>2000</v>
      </c>
      <c r="I21" s="1">
        <v>4500</v>
      </c>
      <c r="J21" s="1">
        <v>2500</v>
      </c>
      <c r="K21" s="1">
        <v>4500</v>
      </c>
      <c r="L21" s="1">
        <f t="shared" si="1"/>
        <v>196019550</v>
      </c>
      <c r="M21" s="1">
        <v>500</v>
      </c>
      <c r="N21" s="1">
        <f t="shared" si="2"/>
        <v>21780000</v>
      </c>
      <c r="O21" s="1">
        <f t="shared" si="3"/>
        <v>0.78125</v>
      </c>
      <c r="P21" s="1">
        <f t="shared" si="4"/>
        <v>2023430</v>
      </c>
      <c r="Q21" s="1">
        <f t="shared" si="5"/>
        <v>2.0234300000000003</v>
      </c>
      <c r="R21" s="1">
        <v>10</v>
      </c>
      <c r="S21" s="1">
        <f t="shared" si="6"/>
        <v>25.899899999999999</v>
      </c>
      <c r="T21" s="1">
        <f t="shared" si="7"/>
        <v>6400</v>
      </c>
      <c r="U21" s="1">
        <f t="shared" si="8"/>
        <v>278800000</v>
      </c>
      <c r="V21" s="1">
        <v>33857.314079000003</v>
      </c>
      <c r="W21" s="1">
        <f t="shared" si="9"/>
        <v>10.319709331279201</v>
      </c>
      <c r="X21" s="1">
        <f t="shared" si="10"/>
        <v>6.4123721426781266</v>
      </c>
      <c r="Y21" s="1">
        <f t="shared" si="11"/>
        <v>2.0465306994680006</v>
      </c>
      <c r="Z21" s="1">
        <f t="shared" si="12"/>
        <v>8.9999793388429747</v>
      </c>
      <c r="AA21" s="1">
        <f t="shared" si="13"/>
        <v>3.3465347897912254</v>
      </c>
      <c r="AB21" s="1">
        <f t="shared" si="14"/>
        <v>1.9285670011806373</v>
      </c>
      <c r="AC21" s="1">
        <v>14</v>
      </c>
      <c r="AD21" s="1">
        <f t="shared" si="15"/>
        <v>0.64285566706021247</v>
      </c>
      <c r="AE21" s="1" t="s">
        <v>2</v>
      </c>
      <c r="AF21" s="1">
        <f t="shared" si="16"/>
        <v>12.8</v>
      </c>
      <c r="AG21" s="1">
        <f t="shared" si="17"/>
        <v>0.17090628074928341</v>
      </c>
      <c r="AH21" s="1">
        <f t="shared" si="18"/>
        <v>0.65616953659564814</v>
      </c>
      <c r="AI21" s="1">
        <f t="shared" si="19"/>
        <v>108899750</v>
      </c>
      <c r="AJ21" s="1">
        <f t="shared" si="20"/>
        <v>3083700</v>
      </c>
      <c r="AK21" s="1">
        <f t="shared" si="21"/>
        <v>3.0836999999999999</v>
      </c>
      <c r="AL21" s="1" t="s">
        <v>127</v>
      </c>
      <c r="AM21" s="1" t="s">
        <v>2</v>
      </c>
      <c r="AN21" s="1" t="s">
        <v>128</v>
      </c>
      <c r="AO21" s="1" t="s">
        <v>129</v>
      </c>
      <c r="AP21" s="1" t="s">
        <v>2</v>
      </c>
      <c r="AQ21" s="1" t="s">
        <v>2</v>
      </c>
      <c r="AR21" s="1" t="s">
        <v>2</v>
      </c>
      <c r="AS21" s="1">
        <v>0</v>
      </c>
      <c r="AT21" s="1" t="s">
        <v>2</v>
      </c>
      <c r="AU21" s="1" t="s">
        <v>2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 t="s">
        <v>5</v>
      </c>
    </row>
    <row r="22" spans="1:99" s="1" customFormat="1" x14ac:dyDescent="0.25">
      <c r="A22" s="1" t="s">
        <v>130</v>
      </c>
      <c r="C22" s="1" t="s">
        <v>131</v>
      </c>
      <c r="D22" s="1">
        <v>1957</v>
      </c>
      <c r="E22" s="1">
        <f t="shared" si="0"/>
        <v>58</v>
      </c>
      <c r="F22" s="1">
        <v>11</v>
      </c>
      <c r="G22" s="1">
        <v>13</v>
      </c>
      <c r="H22" s="1">
        <v>9000</v>
      </c>
      <c r="I22" s="1">
        <v>3700</v>
      </c>
      <c r="J22" s="1">
        <v>700</v>
      </c>
      <c r="K22" s="1">
        <v>3700</v>
      </c>
      <c r="L22" s="1">
        <f t="shared" si="1"/>
        <v>161171630</v>
      </c>
      <c r="M22" s="1">
        <v>441</v>
      </c>
      <c r="N22" s="1">
        <f t="shared" si="2"/>
        <v>19209960</v>
      </c>
      <c r="O22" s="1">
        <f t="shared" si="3"/>
        <v>0.68906250000000002</v>
      </c>
      <c r="P22" s="1">
        <f t="shared" si="4"/>
        <v>1784665.26</v>
      </c>
      <c r="Q22" s="1">
        <f t="shared" si="5"/>
        <v>1.7846652600000001</v>
      </c>
      <c r="R22" s="1">
        <v>50</v>
      </c>
      <c r="S22" s="1">
        <f t="shared" si="6"/>
        <v>129.49949999999998</v>
      </c>
      <c r="T22" s="1">
        <f t="shared" si="7"/>
        <v>32000</v>
      </c>
      <c r="U22" s="1">
        <f t="shared" si="8"/>
        <v>1394000000</v>
      </c>
      <c r="W22" s="1">
        <f t="shared" si="9"/>
        <v>0</v>
      </c>
      <c r="X22" s="1">
        <f t="shared" si="10"/>
        <v>0</v>
      </c>
      <c r="Y22" s="1">
        <f t="shared" si="11"/>
        <v>0</v>
      </c>
      <c r="Z22" s="1">
        <f t="shared" si="12"/>
        <v>8.3900034148951903</v>
      </c>
      <c r="AA22" s="1">
        <f t="shared" si="13"/>
        <v>0</v>
      </c>
      <c r="AB22" s="1">
        <f t="shared" si="14"/>
        <v>2.2881827495168703</v>
      </c>
      <c r="AC22" s="1">
        <v>11</v>
      </c>
      <c r="AD22" s="1">
        <f t="shared" si="15"/>
        <v>0.76272758317229006</v>
      </c>
      <c r="AE22" s="1" t="s">
        <v>2</v>
      </c>
      <c r="AF22" s="1">
        <f t="shared" si="16"/>
        <v>72.562358276643991</v>
      </c>
      <c r="AG22" s="1">
        <f t="shared" si="17"/>
        <v>0.16964628582072097</v>
      </c>
      <c r="AH22" s="1">
        <f t="shared" si="18"/>
        <v>2.0669340402762915</v>
      </c>
      <c r="AI22" s="1">
        <f t="shared" si="19"/>
        <v>30491930</v>
      </c>
      <c r="AJ22" s="1">
        <f t="shared" si="20"/>
        <v>863436</v>
      </c>
      <c r="AK22" s="1">
        <f t="shared" si="21"/>
        <v>0.86343599999999998</v>
      </c>
      <c r="AL22" s="1" t="s">
        <v>2</v>
      </c>
      <c r="AM22" s="1" t="s">
        <v>2</v>
      </c>
      <c r="AN22" s="1" t="s">
        <v>2</v>
      </c>
      <c r="AO22" s="1" t="s">
        <v>2</v>
      </c>
      <c r="AP22" s="1" t="s">
        <v>2</v>
      </c>
      <c r="AQ22" s="1" t="s">
        <v>2</v>
      </c>
      <c r="AR22" s="1" t="s">
        <v>2</v>
      </c>
      <c r="AS22" s="1">
        <v>0</v>
      </c>
      <c r="AT22" s="1" t="s">
        <v>2</v>
      </c>
      <c r="AU22" s="1" t="s">
        <v>2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 t="s">
        <v>5</v>
      </c>
    </row>
    <row r="23" spans="1:99" s="1" customFormat="1" x14ac:dyDescent="0.25">
      <c r="A23" s="1" t="s">
        <v>132</v>
      </c>
      <c r="C23" s="1" t="s">
        <v>133</v>
      </c>
      <c r="D23" s="1">
        <v>1957</v>
      </c>
      <c r="E23" s="1">
        <f t="shared" si="0"/>
        <v>58</v>
      </c>
      <c r="F23" s="1">
        <v>9</v>
      </c>
      <c r="G23" s="1">
        <v>10</v>
      </c>
      <c r="H23" s="1">
        <v>500</v>
      </c>
      <c r="I23" s="1">
        <v>4200</v>
      </c>
      <c r="J23" s="1">
        <v>1950</v>
      </c>
      <c r="K23" s="1">
        <v>4200</v>
      </c>
      <c r="L23" s="1">
        <f t="shared" si="1"/>
        <v>182951580</v>
      </c>
      <c r="M23" s="1">
        <v>318</v>
      </c>
      <c r="N23" s="1">
        <f t="shared" si="2"/>
        <v>13852080</v>
      </c>
      <c r="O23" s="1">
        <f t="shared" si="3"/>
        <v>0.49687500000000001</v>
      </c>
      <c r="P23" s="1">
        <f t="shared" si="4"/>
        <v>1286901.48</v>
      </c>
      <c r="Q23" s="1">
        <f t="shared" si="5"/>
        <v>1.28690148</v>
      </c>
      <c r="R23" s="1">
        <v>10</v>
      </c>
      <c r="S23" s="1">
        <f t="shared" si="6"/>
        <v>25.899899999999999</v>
      </c>
      <c r="T23" s="1">
        <f t="shared" si="7"/>
        <v>6400</v>
      </c>
      <c r="U23" s="1">
        <f t="shared" si="8"/>
        <v>278800000</v>
      </c>
      <c r="V23" s="1">
        <v>30195.354914</v>
      </c>
      <c r="W23" s="1">
        <f t="shared" si="9"/>
        <v>9.2035441777871991</v>
      </c>
      <c r="X23" s="1">
        <f t="shared" si="10"/>
        <v>5.718819048582116</v>
      </c>
      <c r="Y23" s="1">
        <f t="shared" si="11"/>
        <v>2.2886392526240242</v>
      </c>
      <c r="Z23" s="1">
        <f t="shared" si="12"/>
        <v>13.2075168494551</v>
      </c>
      <c r="AA23" s="1">
        <f t="shared" si="13"/>
        <v>3.8263824666951041</v>
      </c>
      <c r="AB23" s="1">
        <f t="shared" si="14"/>
        <v>4.4025056164850334</v>
      </c>
      <c r="AC23" s="1">
        <v>9</v>
      </c>
      <c r="AD23" s="1">
        <f t="shared" si="15"/>
        <v>1.4675018721616777</v>
      </c>
      <c r="AE23" s="1" t="s">
        <v>2</v>
      </c>
      <c r="AF23" s="1">
        <f t="shared" si="16"/>
        <v>20.125786163522012</v>
      </c>
      <c r="AG23" s="1">
        <f t="shared" si="17"/>
        <v>0.31449165526256723</v>
      </c>
      <c r="AH23" s="1">
        <f t="shared" si="18"/>
        <v>0.53503054522414384</v>
      </c>
      <c r="AI23" s="1">
        <f t="shared" si="19"/>
        <v>84941805</v>
      </c>
      <c r="AJ23" s="1">
        <f t="shared" si="20"/>
        <v>2405286</v>
      </c>
      <c r="AK23" s="1">
        <f t="shared" si="21"/>
        <v>2.4052859999999998</v>
      </c>
      <c r="AL23" s="1" t="s">
        <v>134</v>
      </c>
      <c r="AM23" s="1" t="s">
        <v>2</v>
      </c>
      <c r="AN23" s="1" t="s">
        <v>135</v>
      </c>
      <c r="AO23" s="1" t="s">
        <v>136</v>
      </c>
      <c r="AP23" s="1" t="s">
        <v>2</v>
      </c>
      <c r="AQ23" s="1" t="s">
        <v>2</v>
      </c>
      <c r="AR23" s="1" t="s">
        <v>2</v>
      </c>
      <c r="AS23" s="1">
        <v>0</v>
      </c>
      <c r="AT23" s="1" t="s">
        <v>2</v>
      </c>
      <c r="AU23" s="1" t="s">
        <v>2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 t="s">
        <v>5</v>
      </c>
    </row>
    <row r="24" spans="1:99" s="1" customFormat="1" x14ac:dyDescent="0.25">
      <c r="A24" s="1" t="s">
        <v>122</v>
      </c>
      <c r="C24" s="1" t="s">
        <v>137</v>
      </c>
      <c r="D24" s="1">
        <v>1850</v>
      </c>
      <c r="E24" s="1">
        <f t="shared" si="0"/>
        <v>165</v>
      </c>
      <c r="F24" s="1">
        <v>11</v>
      </c>
      <c r="G24" s="1">
        <v>14</v>
      </c>
      <c r="H24" s="1">
        <v>130</v>
      </c>
      <c r="I24" s="1">
        <v>10310</v>
      </c>
      <c r="J24" s="1">
        <v>7046</v>
      </c>
      <c r="K24" s="1">
        <v>10310</v>
      </c>
      <c r="L24" s="1">
        <f t="shared" si="1"/>
        <v>449102569</v>
      </c>
      <c r="M24" s="1">
        <v>2360</v>
      </c>
      <c r="N24" s="1">
        <f t="shared" si="2"/>
        <v>102801600</v>
      </c>
      <c r="O24" s="1">
        <f t="shared" si="3"/>
        <v>3.6875</v>
      </c>
      <c r="P24" s="1">
        <f t="shared" si="4"/>
        <v>9550589.5999999996</v>
      </c>
      <c r="Q24" s="1">
        <f t="shared" si="5"/>
        <v>9.5505896000000003</v>
      </c>
      <c r="R24" s="1">
        <v>37</v>
      </c>
      <c r="S24" s="1">
        <f t="shared" si="6"/>
        <v>95.829629999999995</v>
      </c>
      <c r="T24" s="1">
        <f t="shared" si="7"/>
        <v>23680</v>
      </c>
      <c r="U24" s="1">
        <f t="shared" si="8"/>
        <v>1031560000</v>
      </c>
      <c r="V24" s="1">
        <v>123025.92415000001</v>
      </c>
      <c r="W24" s="1">
        <f t="shared" si="9"/>
        <v>37.498301680920001</v>
      </c>
      <c r="X24" s="1">
        <f t="shared" si="10"/>
        <v>23.300371878465103</v>
      </c>
      <c r="Y24" s="1">
        <f t="shared" si="11"/>
        <v>3.422877827819554</v>
      </c>
      <c r="Z24" s="1">
        <f t="shared" si="12"/>
        <v>4.3686340387698248</v>
      </c>
      <c r="AA24" s="1">
        <f t="shared" si="13"/>
        <v>4.3145633275137714</v>
      </c>
      <c r="AB24" s="1">
        <f t="shared" si="14"/>
        <v>1.191445646937225</v>
      </c>
      <c r="AC24" s="1">
        <v>11</v>
      </c>
      <c r="AD24" s="1">
        <f t="shared" si="15"/>
        <v>0.39714854897907498</v>
      </c>
      <c r="AE24" s="1" t="s">
        <v>2</v>
      </c>
      <c r="AF24" s="1">
        <f t="shared" si="16"/>
        <v>10.033898305084746</v>
      </c>
      <c r="AG24" s="1">
        <f t="shared" si="17"/>
        <v>3.8184857722271245E-2</v>
      </c>
      <c r="AH24" s="1">
        <f t="shared" si="18"/>
        <v>1.0988930644094022</v>
      </c>
      <c r="AI24" s="1">
        <f t="shared" si="19"/>
        <v>306923055.40000004</v>
      </c>
      <c r="AJ24" s="1">
        <f t="shared" si="20"/>
        <v>8691100.0800000001</v>
      </c>
      <c r="AK24" s="1">
        <f t="shared" si="21"/>
        <v>8.69110008</v>
      </c>
      <c r="AL24" s="1" t="s">
        <v>121</v>
      </c>
      <c r="AM24" s="1" t="s">
        <v>2</v>
      </c>
      <c r="AN24" s="1" t="s">
        <v>122</v>
      </c>
      <c r="AO24" s="1" t="s">
        <v>123</v>
      </c>
      <c r="AP24" s="1" t="s">
        <v>2</v>
      </c>
      <c r="AQ24" s="1" t="s">
        <v>2</v>
      </c>
      <c r="AR24" s="1" t="s">
        <v>2</v>
      </c>
      <c r="AS24" s="1">
        <v>0</v>
      </c>
      <c r="AT24" s="1" t="s">
        <v>2</v>
      </c>
      <c r="AU24" s="1" t="s">
        <v>2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 t="s">
        <v>5</v>
      </c>
    </row>
    <row r="25" spans="1:99" s="1" customFormat="1" x14ac:dyDescent="0.25">
      <c r="A25" s="1" t="s">
        <v>138</v>
      </c>
      <c r="C25" s="1" t="s">
        <v>139</v>
      </c>
      <c r="D25" s="1">
        <v>1901</v>
      </c>
      <c r="E25" s="1">
        <f t="shared" si="0"/>
        <v>114</v>
      </c>
      <c r="F25" s="1">
        <v>51</v>
      </c>
      <c r="G25" s="1">
        <v>68</v>
      </c>
      <c r="H25" s="1">
        <v>5590</v>
      </c>
      <c r="I25" s="1">
        <v>22090</v>
      </c>
      <c r="J25" s="1">
        <v>17200</v>
      </c>
      <c r="K25" s="1">
        <v>22090</v>
      </c>
      <c r="L25" s="1">
        <f t="shared" si="1"/>
        <v>962238191</v>
      </c>
      <c r="M25" s="1">
        <v>693</v>
      </c>
      <c r="N25" s="1">
        <f t="shared" si="2"/>
        <v>30187080</v>
      </c>
      <c r="O25" s="1">
        <f t="shared" si="3"/>
        <v>1.0828125</v>
      </c>
      <c r="P25" s="1">
        <f t="shared" si="4"/>
        <v>2804473.98</v>
      </c>
      <c r="Q25" s="1">
        <f t="shared" si="5"/>
        <v>2.80447398</v>
      </c>
      <c r="R25" s="1">
        <v>15.90625</v>
      </c>
      <c r="S25" s="1">
        <f t="shared" si="6"/>
        <v>41.197028437499995</v>
      </c>
      <c r="T25" s="1">
        <f t="shared" si="7"/>
        <v>10180</v>
      </c>
      <c r="U25" s="1">
        <f t="shared" si="8"/>
        <v>443466250</v>
      </c>
      <c r="V25" s="1">
        <v>51127.678523000002</v>
      </c>
      <c r="W25" s="1">
        <f t="shared" si="9"/>
        <v>15.5837164138104</v>
      </c>
      <c r="X25" s="1">
        <f t="shared" si="10"/>
        <v>9.6832755461850635</v>
      </c>
      <c r="Y25" s="1">
        <f t="shared" si="11"/>
        <v>2.6250659585679244</v>
      </c>
      <c r="Z25" s="1">
        <f t="shared" si="12"/>
        <v>31.875828698900325</v>
      </c>
      <c r="AA25" s="1">
        <f t="shared" si="13"/>
        <v>0.73453158872356605</v>
      </c>
      <c r="AB25" s="1">
        <f t="shared" si="14"/>
        <v>1.8750487469941368</v>
      </c>
      <c r="AC25" s="1">
        <v>51</v>
      </c>
      <c r="AD25" s="1">
        <f t="shared" si="15"/>
        <v>0.62501624899804553</v>
      </c>
      <c r="AE25" s="1" t="s">
        <v>2</v>
      </c>
      <c r="AF25" s="1">
        <f t="shared" si="16"/>
        <v>14.68975468975469</v>
      </c>
      <c r="AG25" s="1">
        <f t="shared" si="17"/>
        <v>0.5141577422806799</v>
      </c>
      <c r="AH25" s="1">
        <f t="shared" si="18"/>
        <v>0.13218764211069306</v>
      </c>
      <c r="AI25" s="1">
        <f t="shared" si="19"/>
        <v>749230280</v>
      </c>
      <c r="AJ25" s="1">
        <f t="shared" si="20"/>
        <v>21215856</v>
      </c>
      <c r="AK25" s="1">
        <f t="shared" si="21"/>
        <v>21.215855999999999</v>
      </c>
      <c r="AL25" s="1" t="s">
        <v>140</v>
      </c>
      <c r="AM25" s="1" t="s">
        <v>2</v>
      </c>
      <c r="AN25" s="1" t="s">
        <v>138</v>
      </c>
      <c r="AO25" s="1" t="s">
        <v>141</v>
      </c>
      <c r="AP25" s="1" t="s">
        <v>2</v>
      </c>
      <c r="AQ25" s="1" t="s">
        <v>2</v>
      </c>
      <c r="AR25" s="1" t="s">
        <v>2</v>
      </c>
      <c r="AS25" s="1">
        <v>0</v>
      </c>
      <c r="AT25" s="1" t="s">
        <v>2</v>
      </c>
      <c r="AU25" s="1" t="s">
        <v>2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 t="s">
        <v>5</v>
      </c>
    </row>
    <row r="26" spans="1:99" s="1" customFormat="1" x14ac:dyDescent="0.25">
      <c r="A26" s="1" t="s">
        <v>142</v>
      </c>
      <c r="C26" s="1" t="s">
        <v>143</v>
      </c>
      <c r="D26" s="1">
        <v>1918</v>
      </c>
      <c r="E26" s="1">
        <f t="shared" si="0"/>
        <v>97</v>
      </c>
      <c r="F26" s="1">
        <v>9</v>
      </c>
      <c r="G26" s="1">
        <v>9</v>
      </c>
      <c r="H26" s="1">
        <v>600</v>
      </c>
      <c r="I26" s="1">
        <v>7000</v>
      </c>
      <c r="J26" s="1">
        <v>4100</v>
      </c>
      <c r="K26" s="1">
        <v>7000</v>
      </c>
      <c r="L26" s="1">
        <f t="shared" si="1"/>
        <v>304919300</v>
      </c>
      <c r="M26" s="1">
        <v>812</v>
      </c>
      <c r="N26" s="1">
        <f t="shared" si="2"/>
        <v>35370720</v>
      </c>
      <c r="O26" s="1">
        <f t="shared" si="3"/>
        <v>1.26875</v>
      </c>
      <c r="P26" s="1">
        <f t="shared" si="4"/>
        <v>3286050.3200000003</v>
      </c>
      <c r="Q26" s="1">
        <f t="shared" si="5"/>
        <v>3.2860503200000002</v>
      </c>
      <c r="R26" s="1">
        <v>12.00469</v>
      </c>
      <c r="S26" s="1">
        <f t="shared" si="6"/>
        <v>31.092027053099997</v>
      </c>
      <c r="T26" s="1">
        <f t="shared" si="7"/>
        <v>7683.0015999999996</v>
      </c>
      <c r="U26" s="1">
        <f t="shared" si="8"/>
        <v>334690757.19999999</v>
      </c>
      <c r="V26" s="1">
        <v>30300.532846999999</v>
      </c>
      <c r="W26" s="1">
        <f t="shared" si="9"/>
        <v>9.2356024117655995</v>
      </c>
      <c r="X26" s="1">
        <f t="shared" si="10"/>
        <v>5.7387391180247178</v>
      </c>
      <c r="Y26" s="1">
        <f t="shared" si="11"/>
        <v>1.4372192147595637</v>
      </c>
      <c r="Z26" s="1">
        <f t="shared" si="12"/>
        <v>8.6206698647921218</v>
      </c>
      <c r="AA26" s="1">
        <f t="shared" si="13"/>
        <v>1.8262038736657025</v>
      </c>
      <c r="AB26" s="1">
        <f t="shared" si="14"/>
        <v>2.8735566215973742</v>
      </c>
      <c r="AC26" s="1">
        <v>9</v>
      </c>
      <c r="AD26" s="1">
        <f t="shared" si="15"/>
        <v>0.95785220719912467</v>
      </c>
      <c r="AE26" s="1" t="s">
        <v>2</v>
      </c>
      <c r="AF26" s="1">
        <f t="shared" si="16"/>
        <v>9.4618246305418712</v>
      </c>
      <c r="AG26" s="1">
        <f t="shared" si="17"/>
        <v>0.12845899265996463</v>
      </c>
      <c r="AH26" s="1">
        <f t="shared" si="18"/>
        <v>0.64976788258008089</v>
      </c>
      <c r="AI26" s="1">
        <f t="shared" si="19"/>
        <v>178595590</v>
      </c>
      <c r="AJ26" s="1">
        <f t="shared" si="20"/>
        <v>5057268</v>
      </c>
      <c r="AK26" s="1">
        <f t="shared" si="21"/>
        <v>5.0572679999999997</v>
      </c>
      <c r="AL26" s="1" t="s">
        <v>144</v>
      </c>
      <c r="AM26" s="1" t="s">
        <v>2</v>
      </c>
      <c r="AN26" s="1" t="s">
        <v>142</v>
      </c>
      <c r="AO26" s="1" t="s">
        <v>145</v>
      </c>
      <c r="AP26" s="1" t="s">
        <v>2</v>
      </c>
      <c r="AQ26" s="1" t="s">
        <v>2</v>
      </c>
      <c r="AR26" s="1" t="s">
        <v>2</v>
      </c>
      <c r="AS26" s="1">
        <v>0</v>
      </c>
      <c r="AT26" s="1" t="s">
        <v>2</v>
      </c>
      <c r="AU26" s="1" t="s">
        <v>2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 t="s">
        <v>5</v>
      </c>
    </row>
    <row r="27" spans="1:99" s="1" customFormat="1" x14ac:dyDescent="0.25">
      <c r="A27" s="1" t="s">
        <v>146</v>
      </c>
      <c r="B27" s="1" t="s">
        <v>147</v>
      </c>
      <c r="C27" s="1" t="s">
        <v>148</v>
      </c>
      <c r="D27" s="1">
        <v>1850</v>
      </c>
      <c r="E27" s="1">
        <f t="shared" si="0"/>
        <v>165</v>
      </c>
      <c r="F27" s="1">
        <v>13</v>
      </c>
      <c r="G27" s="1">
        <v>19</v>
      </c>
      <c r="H27" s="1">
        <v>325</v>
      </c>
      <c r="I27" s="1">
        <v>3245</v>
      </c>
      <c r="J27" s="1">
        <v>2180</v>
      </c>
      <c r="K27" s="1">
        <v>3245</v>
      </c>
      <c r="L27" s="1">
        <f t="shared" si="1"/>
        <v>141351875.5</v>
      </c>
      <c r="M27" s="1">
        <v>483</v>
      </c>
      <c r="N27" s="1">
        <f t="shared" si="2"/>
        <v>21039480</v>
      </c>
      <c r="O27" s="1">
        <f t="shared" si="3"/>
        <v>0.75468750000000007</v>
      </c>
      <c r="P27" s="1">
        <f t="shared" si="4"/>
        <v>1954633.3800000001</v>
      </c>
      <c r="Q27" s="1">
        <f t="shared" si="5"/>
        <v>1.9546333800000002</v>
      </c>
      <c r="R27" s="1">
        <v>4.4593749999999996</v>
      </c>
      <c r="S27" s="1">
        <f t="shared" si="6"/>
        <v>11.549736656249998</v>
      </c>
      <c r="T27" s="1">
        <f t="shared" si="7"/>
        <v>2854</v>
      </c>
      <c r="U27" s="1">
        <f t="shared" si="8"/>
        <v>124327374.99999999</v>
      </c>
      <c r="V27" s="1">
        <v>19582.404772000002</v>
      </c>
      <c r="W27" s="1">
        <f t="shared" si="9"/>
        <v>5.9687169745056003</v>
      </c>
      <c r="X27" s="1">
        <f t="shared" si="10"/>
        <v>3.7087899693881683</v>
      </c>
      <c r="Y27" s="1">
        <f t="shared" si="11"/>
        <v>1.2043236683180691</v>
      </c>
      <c r="Z27" s="1">
        <f t="shared" si="12"/>
        <v>6.7184110776502077</v>
      </c>
      <c r="AA27" s="1">
        <f t="shared" si="13"/>
        <v>2.2196902797669784</v>
      </c>
      <c r="AB27" s="1">
        <f t="shared" si="14"/>
        <v>1.550402556380817</v>
      </c>
      <c r="AC27" s="1">
        <v>13</v>
      </c>
      <c r="AD27" s="1">
        <f t="shared" si="15"/>
        <v>0.51680085212693905</v>
      </c>
      <c r="AE27" s="1" t="s">
        <v>2</v>
      </c>
      <c r="AF27" s="1">
        <f t="shared" si="16"/>
        <v>5.9089026915113871</v>
      </c>
      <c r="AG27" s="1">
        <f t="shared" si="17"/>
        <v>0.12980592637887611</v>
      </c>
      <c r="AH27" s="1">
        <f t="shared" si="18"/>
        <v>0.72690340865985792</v>
      </c>
      <c r="AI27" s="1">
        <f t="shared" si="19"/>
        <v>94960582</v>
      </c>
      <c r="AJ27" s="1">
        <f t="shared" si="20"/>
        <v>2688986.4</v>
      </c>
      <c r="AK27" s="1">
        <f t="shared" si="21"/>
        <v>2.6889864000000001</v>
      </c>
      <c r="AL27" s="1" t="s">
        <v>149</v>
      </c>
      <c r="AM27" s="1" t="s">
        <v>2</v>
      </c>
      <c r="AN27" s="1" t="s">
        <v>146</v>
      </c>
      <c r="AO27" s="1" t="s">
        <v>150</v>
      </c>
      <c r="AP27" s="1" t="s">
        <v>2</v>
      </c>
      <c r="AQ27" s="1" t="s">
        <v>2</v>
      </c>
      <c r="AR27" s="1" t="s">
        <v>2</v>
      </c>
      <c r="AS27" s="1">
        <v>0</v>
      </c>
      <c r="AT27" s="1" t="s">
        <v>2</v>
      </c>
      <c r="AU27" s="1" t="s">
        <v>2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 t="s">
        <v>5</v>
      </c>
    </row>
    <row r="28" spans="1:99" s="1" customFormat="1" x14ac:dyDescent="0.25">
      <c r="A28" s="1" t="s">
        <v>151</v>
      </c>
      <c r="C28" s="1" t="s">
        <v>152</v>
      </c>
      <c r="D28" s="1">
        <v>1929</v>
      </c>
      <c r="E28" s="1">
        <f t="shared" si="0"/>
        <v>86</v>
      </c>
      <c r="F28" s="1">
        <v>7</v>
      </c>
      <c r="G28" s="1">
        <v>7</v>
      </c>
      <c r="H28" s="1">
        <v>41</v>
      </c>
      <c r="I28" s="1">
        <v>4300</v>
      </c>
      <c r="J28" s="1">
        <v>2300</v>
      </c>
      <c r="K28" s="1">
        <v>4300</v>
      </c>
      <c r="L28" s="1">
        <f t="shared" si="1"/>
        <v>187307570</v>
      </c>
      <c r="M28" s="1">
        <v>739</v>
      </c>
      <c r="N28" s="1">
        <f t="shared" si="2"/>
        <v>32190840</v>
      </c>
      <c r="O28" s="1">
        <f t="shared" si="3"/>
        <v>1.1546875000000001</v>
      </c>
      <c r="P28" s="1">
        <f t="shared" si="4"/>
        <v>2990629.54</v>
      </c>
      <c r="Q28" s="1">
        <f t="shared" si="5"/>
        <v>2.99062954</v>
      </c>
      <c r="R28" s="1">
        <v>7.046875</v>
      </c>
      <c r="S28" s="1">
        <f t="shared" si="6"/>
        <v>18.251335781249999</v>
      </c>
      <c r="T28" s="1">
        <f t="shared" si="7"/>
        <v>4510</v>
      </c>
      <c r="U28" s="1">
        <f t="shared" si="8"/>
        <v>196466875</v>
      </c>
      <c r="V28" s="1">
        <v>29502.418073000001</v>
      </c>
      <c r="W28" s="1">
        <f t="shared" si="9"/>
        <v>8.9923370286504003</v>
      </c>
      <c r="X28" s="1">
        <f t="shared" si="10"/>
        <v>5.5875809685177629</v>
      </c>
      <c r="Y28" s="1">
        <f t="shared" si="11"/>
        <v>1.4668515275817715</v>
      </c>
      <c r="Z28" s="1">
        <f t="shared" si="12"/>
        <v>5.8186605257893236</v>
      </c>
      <c r="AA28" s="1">
        <f t="shared" si="13"/>
        <v>3.1696596228452272</v>
      </c>
      <c r="AB28" s="1">
        <f t="shared" si="14"/>
        <v>2.4937116539097102</v>
      </c>
      <c r="AC28" s="1">
        <v>7</v>
      </c>
      <c r="AD28" s="1">
        <f t="shared" si="15"/>
        <v>0.83123721796990335</v>
      </c>
      <c r="AE28" s="1" t="s">
        <v>2</v>
      </c>
      <c r="AF28" s="1">
        <f t="shared" si="16"/>
        <v>6.1028416779431662</v>
      </c>
      <c r="AG28" s="1">
        <f t="shared" si="17"/>
        <v>9.0887114149216297E-2</v>
      </c>
      <c r="AH28" s="1">
        <f t="shared" si="18"/>
        <v>1.054150625096052</v>
      </c>
      <c r="AI28" s="1">
        <f t="shared" si="19"/>
        <v>100187770</v>
      </c>
      <c r="AJ28" s="1">
        <f t="shared" si="20"/>
        <v>2837004</v>
      </c>
      <c r="AK28" s="1">
        <f t="shared" si="21"/>
        <v>2.8370039999999999</v>
      </c>
      <c r="AL28" s="1" t="s">
        <v>153</v>
      </c>
      <c r="AM28" s="1" t="s">
        <v>2</v>
      </c>
      <c r="AN28" s="1" t="s">
        <v>151</v>
      </c>
      <c r="AO28" s="1" t="s">
        <v>154</v>
      </c>
      <c r="AP28" s="1" t="s">
        <v>2</v>
      </c>
      <c r="AQ28" s="1" t="s">
        <v>2</v>
      </c>
      <c r="AR28" s="1" t="s">
        <v>2</v>
      </c>
      <c r="AS28" s="1">
        <v>0</v>
      </c>
      <c r="AT28" s="1" t="s">
        <v>2</v>
      </c>
      <c r="AU28" s="1" t="s">
        <v>2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 t="s">
        <v>5</v>
      </c>
    </row>
    <row r="29" spans="1:99" s="1" customFormat="1" x14ac:dyDescent="0.25">
      <c r="A29" s="1" t="s">
        <v>155</v>
      </c>
      <c r="C29" s="1" t="s">
        <v>156</v>
      </c>
      <c r="D29" s="1">
        <v>1920</v>
      </c>
      <c r="E29" s="1">
        <f t="shared" si="0"/>
        <v>95</v>
      </c>
      <c r="F29" s="1">
        <v>8</v>
      </c>
      <c r="G29" s="1">
        <v>8</v>
      </c>
      <c r="H29" s="1">
        <v>300</v>
      </c>
      <c r="I29" s="1">
        <v>4900</v>
      </c>
      <c r="J29" s="1">
        <v>4900</v>
      </c>
      <c r="K29" s="1">
        <v>4900</v>
      </c>
      <c r="L29" s="1">
        <f t="shared" si="1"/>
        <v>213443510</v>
      </c>
      <c r="M29" s="1">
        <v>985</v>
      </c>
      <c r="N29" s="1">
        <f t="shared" si="2"/>
        <v>42906600</v>
      </c>
      <c r="O29" s="1">
        <f t="shared" si="3"/>
        <v>1.5390625</v>
      </c>
      <c r="P29" s="1">
        <f t="shared" si="4"/>
        <v>3986157.1</v>
      </c>
      <c r="Q29" s="1">
        <f t="shared" si="5"/>
        <v>3.9861571000000002</v>
      </c>
      <c r="R29" s="1">
        <v>20.418749999999999</v>
      </c>
      <c r="S29" s="1">
        <f t="shared" si="6"/>
        <v>52.884358312499991</v>
      </c>
      <c r="T29" s="1">
        <f t="shared" si="7"/>
        <v>13068</v>
      </c>
      <c r="U29" s="1">
        <f t="shared" si="8"/>
        <v>569274750</v>
      </c>
      <c r="V29" s="1">
        <v>56203.980632999999</v>
      </c>
      <c r="W29" s="1">
        <f t="shared" si="9"/>
        <v>17.1309732969384</v>
      </c>
      <c r="X29" s="1">
        <f t="shared" si="10"/>
        <v>10.644696708006402</v>
      </c>
      <c r="Y29" s="1">
        <f t="shared" si="11"/>
        <v>2.4204701092708492</v>
      </c>
      <c r="Z29" s="1">
        <f t="shared" si="12"/>
        <v>4.9746078691856264</v>
      </c>
      <c r="AA29" s="1">
        <f t="shared" si="13"/>
        <v>2.83435240082951</v>
      </c>
      <c r="AB29" s="1">
        <f t="shared" si="14"/>
        <v>1.86547795094461</v>
      </c>
      <c r="AC29" s="1">
        <v>8</v>
      </c>
      <c r="AD29" s="1">
        <f t="shared" si="15"/>
        <v>0.6218259836482033</v>
      </c>
      <c r="AE29" s="1" t="s">
        <v>2</v>
      </c>
      <c r="AF29" s="1">
        <f t="shared" si="16"/>
        <v>13.267005076142132</v>
      </c>
      <c r="AG29" s="1">
        <f t="shared" si="17"/>
        <v>6.7304212979334893E-2</v>
      </c>
      <c r="AH29" s="1">
        <f t="shared" si="18"/>
        <v>0.65951734035378917</v>
      </c>
      <c r="AI29" s="1">
        <f t="shared" si="19"/>
        <v>213443510</v>
      </c>
      <c r="AJ29" s="1">
        <f t="shared" si="20"/>
        <v>6044052</v>
      </c>
      <c r="AK29" s="1">
        <f t="shared" si="21"/>
        <v>6.0440519999999998</v>
      </c>
      <c r="AL29" s="1" t="s">
        <v>157</v>
      </c>
      <c r="AM29" s="1" t="s">
        <v>2</v>
      </c>
      <c r="AN29" s="1" t="s">
        <v>155</v>
      </c>
      <c r="AO29" s="1" t="s">
        <v>158</v>
      </c>
      <c r="AP29" s="1" t="s">
        <v>2</v>
      </c>
      <c r="AQ29" s="1" t="s">
        <v>2</v>
      </c>
      <c r="AR29" s="1" t="s">
        <v>2</v>
      </c>
      <c r="AS29" s="1">
        <v>0</v>
      </c>
      <c r="AT29" s="1" t="s">
        <v>2</v>
      </c>
      <c r="AU29" s="1" t="s">
        <v>2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 t="s">
        <v>5</v>
      </c>
    </row>
    <row r="30" spans="1:99" s="1" customFormat="1" x14ac:dyDescent="0.25">
      <c r="A30" s="1" t="s">
        <v>159</v>
      </c>
      <c r="C30" s="1" t="s">
        <v>160</v>
      </c>
      <c r="D30" s="1">
        <v>1893</v>
      </c>
      <c r="E30" s="1">
        <f t="shared" si="0"/>
        <v>122</v>
      </c>
      <c r="F30" s="1">
        <v>13</v>
      </c>
      <c r="G30" s="1">
        <v>15</v>
      </c>
      <c r="H30" s="1">
        <v>180</v>
      </c>
      <c r="I30" s="1">
        <v>3660</v>
      </c>
      <c r="J30" s="1">
        <v>1950</v>
      </c>
      <c r="K30" s="1">
        <v>3660</v>
      </c>
      <c r="L30" s="1">
        <f t="shared" si="1"/>
        <v>159429234</v>
      </c>
      <c r="M30" s="1">
        <v>583</v>
      </c>
      <c r="N30" s="1">
        <f t="shared" si="2"/>
        <v>25395480</v>
      </c>
      <c r="O30" s="1">
        <f t="shared" si="3"/>
        <v>0.91093750000000007</v>
      </c>
      <c r="P30" s="1">
        <f t="shared" si="4"/>
        <v>2359319.38</v>
      </c>
      <c r="Q30" s="1">
        <f t="shared" si="5"/>
        <v>2.3593193800000001</v>
      </c>
      <c r="R30" s="1">
        <v>17.409369999999999</v>
      </c>
      <c r="S30" s="1">
        <f t="shared" si="6"/>
        <v>45.090094206299995</v>
      </c>
      <c r="T30" s="1">
        <f t="shared" si="7"/>
        <v>11141.996799999999</v>
      </c>
      <c r="U30" s="1">
        <f t="shared" si="8"/>
        <v>485373235.59999996</v>
      </c>
      <c r="V30" s="1">
        <v>69574.487989000001</v>
      </c>
      <c r="W30" s="1">
        <f t="shared" si="9"/>
        <v>21.206303939047199</v>
      </c>
      <c r="X30" s="1">
        <f t="shared" si="10"/>
        <v>13.176990578188667</v>
      </c>
      <c r="Y30" s="1">
        <f t="shared" si="11"/>
        <v>3.8946326935863214</v>
      </c>
      <c r="Z30" s="1">
        <f t="shared" si="12"/>
        <v>6.2778586583124243</v>
      </c>
      <c r="AA30" s="1">
        <f t="shared" si="13"/>
        <v>8.8165415418570596</v>
      </c>
      <c r="AB30" s="1">
        <f t="shared" si="14"/>
        <v>1.4487366134567132</v>
      </c>
      <c r="AC30" s="1">
        <v>13</v>
      </c>
      <c r="AD30" s="1">
        <f t="shared" si="15"/>
        <v>0.48291220448557109</v>
      </c>
      <c r="AE30" s="1">
        <v>73.123400000000004</v>
      </c>
      <c r="AF30" s="1">
        <f t="shared" si="16"/>
        <v>19.11148679245283</v>
      </c>
      <c r="AG30" s="1">
        <f t="shared" si="17"/>
        <v>0.11040246474809567</v>
      </c>
      <c r="AH30" s="1">
        <f t="shared" si="18"/>
        <v>0.98088933291093028</v>
      </c>
      <c r="AI30" s="1">
        <f t="shared" si="19"/>
        <v>84941805</v>
      </c>
      <c r="AJ30" s="1">
        <f t="shared" si="20"/>
        <v>2405286</v>
      </c>
      <c r="AK30" s="1">
        <f t="shared" si="21"/>
        <v>2.4052859999999998</v>
      </c>
      <c r="AL30" s="1" t="s">
        <v>161</v>
      </c>
      <c r="AM30" s="1" t="s">
        <v>2</v>
      </c>
      <c r="AN30" s="1" t="s">
        <v>159</v>
      </c>
      <c r="AO30" s="1" t="s">
        <v>162</v>
      </c>
      <c r="AP30" s="1" t="s">
        <v>163</v>
      </c>
      <c r="AQ30" s="1" t="s">
        <v>27</v>
      </c>
      <c r="AR30" s="1" t="s">
        <v>164</v>
      </c>
      <c r="AS30" s="1">
        <v>1</v>
      </c>
      <c r="AT30" s="1" t="s">
        <v>165</v>
      </c>
      <c r="AU30" s="1" t="s">
        <v>166</v>
      </c>
      <c r="AV30" s="1">
        <v>8</v>
      </c>
      <c r="AW30" s="2">
        <v>5</v>
      </c>
      <c r="AX30" s="2">
        <v>95</v>
      </c>
      <c r="AY30" s="1">
        <v>0</v>
      </c>
      <c r="AZ30" s="2">
        <v>2.1</v>
      </c>
      <c r="BA30" s="2">
        <v>3.6</v>
      </c>
      <c r="BB30" s="1">
        <v>0</v>
      </c>
      <c r="BC30" s="1">
        <v>0</v>
      </c>
      <c r="BD30" s="1">
        <v>0</v>
      </c>
      <c r="BE30" s="1">
        <v>0</v>
      </c>
      <c r="BF30" s="2">
        <v>47.4</v>
      </c>
      <c r="BG30" s="2">
        <v>17.100000000000001</v>
      </c>
      <c r="BH30" s="2">
        <v>26</v>
      </c>
      <c r="BI30" s="2">
        <v>0.6</v>
      </c>
      <c r="BJ30" s="1">
        <v>0</v>
      </c>
      <c r="BK30" s="1">
        <v>0</v>
      </c>
      <c r="BL30" s="2">
        <v>1.7</v>
      </c>
      <c r="BM30" s="1">
        <v>0</v>
      </c>
      <c r="BN30" s="2">
        <v>1.4</v>
      </c>
      <c r="BO30" s="2">
        <v>16691</v>
      </c>
      <c r="BP30" s="2">
        <v>1182</v>
      </c>
      <c r="BQ30" s="2">
        <v>132</v>
      </c>
      <c r="BR30" s="2">
        <v>9</v>
      </c>
      <c r="BS30" s="2">
        <v>0.19</v>
      </c>
      <c r="BT30" s="2">
        <v>0.01</v>
      </c>
      <c r="BU30" s="2">
        <v>23483</v>
      </c>
      <c r="BV30" s="2">
        <v>186</v>
      </c>
      <c r="BW30" s="2">
        <v>0.27</v>
      </c>
      <c r="BX30" s="2">
        <v>80989</v>
      </c>
      <c r="BY30" s="2">
        <v>2524</v>
      </c>
      <c r="BZ30" s="2">
        <v>643</v>
      </c>
      <c r="CA30" s="2">
        <v>20</v>
      </c>
      <c r="CB30" s="2">
        <v>1.25</v>
      </c>
      <c r="CC30" s="2">
        <v>0.04</v>
      </c>
      <c r="CD30" s="1">
        <v>0</v>
      </c>
      <c r="CE30" s="2">
        <v>1</v>
      </c>
      <c r="CF30" s="2">
        <v>1</v>
      </c>
      <c r="CG30" s="2">
        <v>2</v>
      </c>
      <c r="CH30" s="2">
        <v>57</v>
      </c>
      <c r="CI30" s="2">
        <v>36</v>
      </c>
      <c r="CJ30" s="2">
        <v>82</v>
      </c>
      <c r="CK30" s="2">
        <v>2</v>
      </c>
      <c r="CL30" s="2">
        <v>5</v>
      </c>
      <c r="CM30" s="1">
        <v>0</v>
      </c>
      <c r="CN30" s="2">
        <v>1</v>
      </c>
      <c r="CO30" s="1">
        <v>0</v>
      </c>
      <c r="CP30" s="1">
        <v>0</v>
      </c>
      <c r="CQ30" s="2">
        <v>3</v>
      </c>
      <c r="CR30" s="2">
        <v>9</v>
      </c>
      <c r="CS30" s="2">
        <v>0.95223000000000002</v>
      </c>
      <c r="CT30" s="2">
        <v>0.96575</v>
      </c>
      <c r="CU30" s="1" t="s">
        <v>5</v>
      </c>
    </row>
    <row r="31" spans="1:99" s="1" customFormat="1" x14ac:dyDescent="0.25">
      <c r="A31" s="1" t="s">
        <v>167</v>
      </c>
      <c r="C31" s="1" t="s">
        <v>168</v>
      </c>
      <c r="D31" s="1">
        <v>1970</v>
      </c>
      <c r="E31" s="1">
        <f t="shared" si="0"/>
        <v>45</v>
      </c>
      <c r="F31" s="1">
        <v>9</v>
      </c>
      <c r="G31" s="1">
        <v>17</v>
      </c>
      <c r="H31" s="1">
        <v>585</v>
      </c>
      <c r="I31" s="1">
        <v>6200</v>
      </c>
      <c r="J31" s="1">
        <v>4100</v>
      </c>
      <c r="K31" s="1">
        <v>6200</v>
      </c>
      <c r="L31" s="1">
        <f t="shared" si="1"/>
        <v>270071380</v>
      </c>
      <c r="M31" s="1">
        <v>1375</v>
      </c>
      <c r="N31" s="1">
        <f t="shared" si="2"/>
        <v>59895000</v>
      </c>
      <c r="O31" s="1">
        <f t="shared" si="3"/>
        <v>2.1484375</v>
      </c>
      <c r="P31" s="1">
        <f t="shared" si="4"/>
        <v>5564432.5</v>
      </c>
      <c r="Q31" s="1">
        <f t="shared" si="5"/>
        <v>5.5644325000000006</v>
      </c>
      <c r="R31" s="1">
        <v>12.04688</v>
      </c>
      <c r="S31" s="1">
        <f t="shared" si="6"/>
        <v>31.201298731199998</v>
      </c>
      <c r="T31" s="1">
        <f t="shared" si="7"/>
        <v>7710.0032000000001</v>
      </c>
      <c r="U31" s="1">
        <f t="shared" si="8"/>
        <v>335867014.39999998</v>
      </c>
      <c r="V31" s="1">
        <v>42418.803573999998</v>
      </c>
      <c r="W31" s="1">
        <f t="shared" si="9"/>
        <v>12.929251329355198</v>
      </c>
      <c r="X31" s="1">
        <f t="shared" si="10"/>
        <v>8.0338668840941558</v>
      </c>
      <c r="Y31" s="1">
        <f t="shared" si="11"/>
        <v>1.5461720901847931</v>
      </c>
      <c r="Z31" s="1">
        <f t="shared" si="12"/>
        <v>4.509080557642541</v>
      </c>
      <c r="AA31" s="1">
        <f t="shared" si="13"/>
        <v>2.5565683545651918</v>
      </c>
      <c r="AB31" s="1">
        <f t="shared" si="14"/>
        <v>1.5030268525475137</v>
      </c>
      <c r="AC31" s="1">
        <v>9</v>
      </c>
      <c r="AD31" s="1">
        <f t="shared" si="15"/>
        <v>0.50100895084917119</v>
      </c>
      <c r="AE31" s="1" t="s">
        <v>2</v>
      </c>
      <c r="AF31" s="1">
        <f t="shared" si="16"/>
        <v>5.6072750545454548</v>
      </c>
      <c r="AG31" s="1">
        <f t="shared" si="17"/>
        <v>5.1634283884300185E-2</v>
      </c>
      <c r="AH31" s="1">
        <f t="shared" si="18"/>
        <v>1.1002842839256295</v>
      </c>
      <c r="AI31" s="1">
        <f t="shared" si="19"/>
        <v>178595590</v>
      </c>
      <c r="AJ31" s="1">
        <f t="shared" si="20"/>
        <v>5057268</v>
      </c>
      <c r="AK31" s="1">
        <f t="shared" si="21"/>
        <v>5.0572679999999997</v>
      </c>
      <c r="AL31" s="1" t="s">
        <v>169</v>
      </c>
      <c r="AM31" s="1" t="s">
        <v>2</v>
      </c>
      <c r="AN31" s="1" t="s">
        <v>167</v>
      </c>
      <c r="AO31" s="1" t="s">
        <v>170</v>
      </c>
      <c r="AP31" s="1" t="s">
        <v>2</v>
      </c>
      <c r="AQ31" s="1" t="s">
        <v>2</v>
      </c>
      <c r="AR31" s="1" t="s">
        <v>2</v>
      </c>
      <c r="AS31" s="1">
        <v>0</v>
      </c>
      <c r="AT31" s="1" t="s">
        <v>2</v>
      </c>
      <c r="AU31" s="1" t="s">
        <v>2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 t="s">
        <v>5</v>
      </c>
    </row>
    <row r="32" spans="1:99" s="1" customFormat="1" x14ac:dyDescent="0.25">
      <c r="A32" s="1" t="s">
        <v>171</v>
      </c>
      <c r="C32" s="1" t="s">
        <v>172</v>
      </c>
      <c r="D32" s="1">
        <v>1947</v>
      </c>
      <c r="E32" s="1">
        <f t="shared" si="0"/>
        <v>68</v>
      </c>
      <c r="F32" s="1">
        <v>0</v>
      </c>
      <c r="G32" s="1">
        <v>22</v>
      </c>
      <c r="H32" s="1">
        <v>0</v>
      </c>
      <c r="I32" s="1">
        <v>16900</v>
      </c>
      <c r="J32" s="1">
        <v>16900</v>
      </c>
      <c r="K32" s="1">
        <v>16900</v>
      </c>
      <c r="L32" s="1">
        <f t="shared" si="1"/>
        <v>736162310</v>
      </c>
      <c r="M32" s="1">
        <v>625</v>
      </c>
      <c r="N32" s="1">
        <f t="shared" si="2"/>
        <v>27225000</v>
      </c>
      <c r="O32" s="1">
        <f t="shared" si="3"/>
        <v>0.9765625</v>
      </c>
      <c r="P32" s="1">
        <f t="shared" si="4"/>
        <v>2529287.5</v>
      </c>
      <c r="Q32" s="1">
        <f t="shared" si="5"/>
        <v>2.5292875000000001</v>
      </c>
      <c r="R32" s="1">
        <v>14</v>
      </c>
      <c r="S32" s="1">
        <f t="shared" si="6"/>
        <v>36.259859999999996</v>
      </c>
      <c r="T32" s="1">
        <f t="shared" si="7"/>
        <v>8960</v>
      </c>
      <c r="U32" s="1">
        <f t="shared" si="8"/>
        <v>390320000</v>
      </c>
      <c r="V32" s="1">
        <v>94523.713124999995</v>
      </c>
      <c r="W32" s="1">
        <f t="shared" si="9"/>
        <v>28.810827760499997</v>
      </c>
      <c r="X32" s="1">
        <f t="shared" si="10"/>
        <v>17.902224123596248</v>
      </c>
      <c r="Y32" s="1">
        <f t="shared" si="11"/>
        <v>5.110360391549496</v>
      </c>
      <c r="Z32" s="1">
        <f t="shared" si="12"/>
        <v>27.039937924701562</v>
      </c>
      <c r="AA32" s="1">
        <f t="shared" si="13"/>
        <v>1.3820918926305197</v>
      </c>
      <c r="AB32" s="1" t="e">
        <f t="shared" si="14"/>
        <v>#DIV/0!</v>
      </c>
      <c r="AC32" s="1">
        <v>0</v>
      </c>
      <c r="AD32" s="1" t="e">
        <f t="shared" si="15"/>
        <v>#DIV/0!</v>
      </c>
      <c r="AE32" s="1">
        <v>84.463899999999995</v>
      </c>
      <c r="AF32" s="1">
        <f t="shared" si="16"/>
        <v>14.336</v>
      </c>
      <c r="AG32" s="1">
        <f t="shared" si="17"/>
        <v>0.45926906595387296</v>
      </c>
      <c r="AH32" s="1">
        <f t="shared" si="18"/>
        <v>0.12133312437049705</v>
      </c>
      <c r="AI32" s="1">
        <f t="shared" si="19"/>
        <v>736162310</v>
      </c>
      <c r="AJ32" s="1">
        <f t="shared" si="20"/>
        <v>20845812</v>
      </c>
      <c r="AK32" s="1">
        <f t="shared" si="21"/>
        <v>20.845811999999999</v>
      </c>
      <c r="AL32" s="1" t="s">
        <v>38</v>
      </c>
      <c r="AM32" s="1" t="s">
        <v>2</v>
      </c>
      <c r="AN32" s="1" t="s">
        <v>39</v>
      </c>
      <c r="AO32" s="1" t="s">
        <v>40</v>
      </c>
      <c r="AP32" s="1" t="s">
        <v>41</v>
      </c>
      <c r="AQ32" s="1" t="s">
        <v>42</v>
      </c>
      <c r="AR32" s="1" t="s">
        <v>43</v>
      </c>
      <c r="AS32" s="1">
        <v>1</v>
      </c>
      <c r="AT32" s="1" t="s">
        <v>44</v>
      </c>
      <c r="AU32" s="1" t="s">
        <v>45</v>
      </c>
      <c r="AV32" s="1">
        <v>8</v>
      </c>
      <c r="AW32" s="2">
        <v>18</v>
      </c>
      <c r="AX32" s="2">
        <v>76</v>
      </c>
      <c r="AY32" s="2">
        <v>6</v>
      </c>
      <c r="AZ32" s="2">
        <v>5.6</v>
      </c>
      <c r="BA32" s="2">
        <v>6.1</v>
      </c>
      <c r="BB32" s="1">
        <v>0</v>
      </c>
      <c r="BC32" s="2">
        <v>0.5</v>
      </c>
      <c r="BD32" s="1">
        <v>0</v>
      </c>
      <c r="BE32" s="2">
        <v>0.1</v>
      </c>
      <c r="BF32" s="2">
        <v>53.8</v>
      </c>
      <c r="BG32" s="2">
        <v>5.2</v>
      </c>
      <c r="BH32" s="2">
        <v>25.2</v>
      </c>
      <c r="BI32" s="2">
        <v>0.1</v>
      </c>
      <c r="BJ32" s="1">
        <v>0</v>
      </c>
      <c r="BK32" s="2">
        <v>0.2</v>
      </c>
      <c r="BL32" s="2">
        <v>2.5</v>
      </c>
      <c r="BM32" s="1">
        <v>0</v>
      </c>
      <c r="BN32" s="2">
        <v>0.8</v>
      </c>
      <c r="BO32" s="2">
        <v>7590</v>
      </c>
      <c r="BP32" s="2">
        <v>492</v>
      </c>
      <c r="BQ32" s="2">
        <v>120</v>
      </c>
      <c r="BR32" s="2">
        <v>8</v>
      </c>
      <c r="BS32" s="2">
        <v>0.2</v>
      </c>
      <c r="BT32" s="2">
        <v>0.01</v>
      </c>
      <c r="BU32" s="2">
        <v>11327</v>
      </c>
      <c r="BV32" s="2">
        <v>180</v>
      </c>
      <c r="BW32" s="2">
        <v>0.28999999999999998</v>
      </c>
      <c r="BX32" s="2">
        <v>48638</v>
      </c>
      <c r="BY32" s="2">
        <v>675</v>
      </c>
      <c r="BZ32" s="2">
        <v>772</v>
      </c>
      <c r="CA32" s="2">
        <v>11</v>
      </c>
      <c r="CB32" s="2">
        <v>0.65</v>
      </c>
      <c r="CC32" s="2">
        <v>0.01</v>
      </c>
      <c r="CD32" s="2">
        <v>3</v>
      </c>
      <c r="CE32" s="2">
        <v>15</v>
      </c>
      <c r="CF32" s="2">
        <v>2</v>
      </c>
      <c r="CG32" s="2">
        <v>2</v>
      </c>
      <c r="CH32" s="2">
        <v>59</v>
      </c>
      <c r="CI32" s="2">
        <v>32</v>
      </c>
      <c r="CJ32" s="2">
        <v>69</v>
      </c>
      <c r="CK32" s="2">
        <v>1</v>
      </c>
      <c r="CL32" s="2">
        <v>2</v>
      </c>
      <c r="CM32" s="1">
        <v>0</v>
      </c>
      <c r="CN32" s="1">
        <v>0</v>
      </c>
      <c r="CO32" s="1">
        <v>0</v>
      </c>
      <c r="CP32" s="1">
        <v>0</v>
      </c>
      <c r="CQ32" s="2">
        <v>3</v>
      </c>
      <c r="CR32" s="2">
        <v>11</v>
      </c>
      <c r="CS32" s="2">
        <v>0.60045999999999999</v>
      </c>
      <c r="CT32" s="2">
        <v>0.11941</v>
      </c>
      <c r="CU32" s="1" t="s">
        <v>5</v>
      </c>
    </row>
    <row r="33" spans="1:99" s="1" customFormat="1" x14ac:dyDescent="0.25">
      <c r="A33" s="1" t="s">
        <v>173</v>
      </c>
      <c r="C33" s="1" t="s">
        <v>174</v>
      </c>
      <c r="D33" s="1">
        <v>1931</v>
      </c>
      <c r="E33" s="1">
        <f t="shared" si="0"/>
        <v>84</v>
      </c>
      <c r="F33" s="1">
        <v>0</v>
      </c>
      <c r="G33" s="1">
        <v>9</v>
      </c>
      <c r="H33" s="1">
        <v>0</v>
      </c>
      <c r="I33" s="1">
        <v>4500</v>
      </c>
      <c r="J33" s="1">
        <v>3200</v>
      </c>
      <c r="K33" s="1">
        <v>4500</v>
      </c>
      <c r="L33" s="1">
        <f t="shared" si="1"/>
        <v>196019550</v>
      </c>
      <c r="M33" s="1">
        <v>800</v>
      </c>
      <c r="N33" s="1">
        <f t="shared" si="2"/>
        <v>34848000</v>
      </c>
      <c r="O33" s="1">
        <f t="shared" si="3"/>
        <v>1.25</v>
      </c>
      <c r="P33" s="1">
        <f t="shared" si="4"/>
        <v>3237488</v>
      </c>
      <c r="Q33" s="1">
        <f t="shared" si="5"/>
        <v>3.2374880000000004</v>
      </c>
      <c r="R33" s="1">
        <v>5</v>
      </c>
      <c r="S33" s="1">
        <f t="shared" si="6"/>
        <v>12.949949999999999</v>
      </c>
      <c r="T33" s="1">
        <f t="shared" si="7"/>
        <v>3200</v>
      </c>
      <c r="U33" s="1">
        <f t="shared" si="8"/>
        <v>139400000</v>
      </c>
      <c r="V33" s="1">
        <v>34089.781526999999</v>
      </c>
      <c r="W33" s="1">
        <f t="shared" si="9"/>
        <v>10.390565409429598</v>
      </c>
      <c r="X33" s="1">
        <f t="shared" si="10"/>
        <v>6.4564000825246382</v>
      </c>
      <c r="Y33" s="1">
        <f t="shared" si="11"/>
        <v>1.6290333976459155</v>
      </c>
      <c r="Z33" s="1">
        <f t="shared" si="12"/>
        <v>5.6249870867768594</v>
      </c>
      <c r="AA33" s="1">
        <f t="shared" si="13"/>
        <v>2.6324315679595531</v>
      </c>
      <c r="AB33" s="1" t="e">
        <f t="shared" si="14"/>
        <v>#DIV/0!</v>
      </c>
      <c r="AC33" s="1">
        <v>0</v>
      </c>
      <c r="AD33" s="1" t="e">
        <f t="shared" si="15"/>
        <v>#DIV/0!</v>
      </c>
      <c r="AE33" s="1" t="s">
        <v>2</v>
      </c>
      <c r="AF33" s="1">
        <f t="shared" si="16"/>
        <v>4</v>
      </c>
      <c r="AG33" s="1">
        <f t="shared" si="17"/>
        <v>8.444579899936315E-2</v>
      </c>
      <c r="AH33" s="1">
        <f t="shared" si="18"/>
        <v>0.82021192074456006</v>
      </c>
      <c r="AI33" s="1">
        <f t="shared" si="19"/>
        <v>139391680</v>
      </c>
      <c r="AJ33" s="1">
        <f t="shared" si="20"/>
        <v>3947136</v>
      </c>
      <c r="AK33" s="1">
        <f t="shared" si="21"/>
        <v>3.947136</v>
      </c>
      <c r="AL33" s="1" t="s">
        <v>175</v>
      </c>
      <c r="AM33" s="1" t="s">
        <v>2</v>
      </c>
      <c r="AN33" s="1" t="s">
        <v>173</v>
      </c>
      <c r="AO33" s="1" t="s">
        <v>176</v>
      </c>
      <c r="AP33" s="1" t="s">
        <v>2</v>
      </c>
      <c r="AQ33" s="1" t="s">
        <v>2</v>
      </c>
      <c r="AR33" s="1" t="s">
        <v>2</v>
      </c>
      <c r="AS33" s="1">
        <v>0</v>
      </c>
      <c r="AT33" s="1" t="s">
        <v>2</v>
      </c>
      <c r="AU33" s="1" t="s">
        <v>2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2017-04-17T15:24:59Z</dcterms:created>
  <dcterms:modified xsi:type="dcterms:W3CDTF">2017-04-17T15:26:11Z</dcterms:modified>
</cp:coreProperties>
</file>