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34" i="1" l="1"/>
  <c r="AK34" i="1" s="1"/>
  <c r="AI34" i="1"/>
  <c r="AF34" i="1"/>
  <c r="Z34" i="1"/>
  <c r="X34" i="1"/>
  <c r="Y34" i="1" s="1"/>
  <c r="W34" i="1"/>
  <c r="AA34" i="1" s="1"/>
  <c r="U34" i="1"/>
  <c r="T34" i="1"/>
  <c r="S34" i="1"/>
  <c r="Q34" i="1"/>
  <c r="P34" i="1"/>
  <c r="AH34" i="1" s="1"/>
  <c r="O34" i="1"/>
  <c r="N34" i="1"/>
  <c r="L34" i="1"/>
  <c r="E34" i="1"/>
  <c r="AJ33" i="1"/>
  <c r="AK33" i="1" s="1"/>
  <c r="AI33" i="1"/>
  <c r="AH33" i="1"/>
  <c r="AF33" i="1"/>
  <c r="AB33" i="1"/>
  <c r="X33" i="1"/>
  <c r="Y33" i="1" s="1"/>
  <c r="W33" i="1"/>
  <c r="AA33" i="1" s="1"/>
  <c r="U33" i="1"/>
  <c r="T33" i="1"/>
  <c r="S33" i="1"/>
  <c r="Q33" i="1"/>
  <c r="P33" i="1"/>
  <c r="O33" i="1"/>
  <c r="N33" i="1"/>
  <c r="Z33" i="1" s="1"/>
  <c r="L33" i="1"/>
  <c r="E33" i="1"/>
  <c r="AJ32" i="1"/>
  <c r="AK32" i="1" s="1"/>
  <c r="AI32" i="1"/>
  <c r="AF32" i="1"/>
  <c r="X32" i="1"/>
  <c r="Y32" i="1" s="1"/>
  <c r="W32" i="1"/>
  <c r="U32" i="1"/>
  <c r="T32" i="1"/>
  <c r="S32" i="1"/>
  <c r="Q32" i="1"/>
  <c r="P32" i="1"/>
  <c r="AH32" i="1" s="1"/>
  <c r="O32" i="1"/>
  <c r="N32" i="1"/>
  <c r="Z32" i="1" s="1"/>
  <c r="L32" i="1"/>
  <c r="E32" i="1"/>
  <c r="AJ31" i="1"/>
  <c r="AK31" i="1" s="1"/>
  <c r="AI31" i="1"/>
  <c r="AH31" i="1"/>
  <c r="AF31" i="1"/>
  <c r="Z31" i="1"/>
  <c r="X31" i="1"/>
  <c r="Y31" i="1" s="1"/>
  <c r="W31" i="1"/>
  <c r="AA31" i="1" s="1"/>
  <c r="U31" i="1"/>
  <c r="T31" i="1"/>
  <c r="S31" i="1"/>
  <c r="Q31" i="1"/>
  <c r="P31" i="1"/>
  <c r="O31" i="1"/>
  <c r="N31" i="1"/>
  <c r="L31" i="1"/>
  <c r="E31" i="1"/>
  <c r="AJ30" i="1"/>
  <c r="AK30" i="1" s="1"/>
  <c r="AI30" i="1"/>
  <c r="AH30" i="1"/>
  <c r="AF30" i="1"/>
  <c r="X30" i="1"/>
  <c r="Y30" i="1" s="1"/>
  <c r="W30" i="1"/>
  <c r="U30" i="1"/>
  <c r="T30" i="1"/>
  <c r="S30" i="1"/>
  <c r="Q30" i="1"/>
  <c r="P30" i="1"/>
  <c r="O30" i="1"/>
  <c r="N30" i="1"/>
  <c r="Z30" i="1" s="1"/>
  <c r="L30" i="1"/>
  <c r="E30" i="1"/>
  <c r="AJ29" i="1"/>
  <c r="AK29" i="1" s="1"/>
  <c r="AI29" i="1"/>
  <c r="AF29" i="1"/>
  <c r="Z29" i="1"/>
  <c r="X29" i="1"/>
  <c r="Y29" i="1" s="1"/>
  <c r="W29" i="1"/>
  <c r="AA29" i="1" s="1"/>
  <c r="U29" i="1"/>
  <c r="T29" i="1"/>
  <c r="S29" i="1"/>
  <c r="Q29" i="1"/>
  <c r="P29" i="1"/>
  <c r="AH29" i="1" s="1"/>
  <c r="O29" i="1"/>
  <c r="N29" i="1"/>
  <c r="L29" i="1"/>
  <c r="E29" i="1"/>
  <c r="AJ28" i="1"/>
  <c r="AK28" i="1" s="1"/>
  <c r="AI28" i="1"/>
  <c r="AF28" i="1"/>
  <c r="X28" i="1"/>
  <c r="Y28" i="1" s="1"/>
  <c r="W28" i="1"/>
  <c r="U28" i="1"/>
  <c r="T28" i="1"/>
  <c r="S28" i="1"/>
  <c r="Q28" i="1"/>
  <c r="P28" i="1"/>
  <c r="AH28" i="1" s="1"/>
  <c r="O28" i="1"/>
  <c r="N28" i="1"/>
  <c r="Z28" i="1" s="1"/>
  <c r="L28" i="1"/>
  <c r="E28" i="1"/>
  <c r="AJ27" i="1"/>
  <c r="AK27" i="1" s="1"/>
  <c r="AI27" i="1"/>
  <c r="AH27" i="1"/>
  <c r="AF27" i="1"/>
  <c r="Z27" i="1"/>
  <c r="X27" i="1"/>
  <c r="Y27" i="1" s="1"/>
  <c r="W27" i="1"/>
  <c r="AA27" i="1" s="1"/>
  <c r="U27" i="1"/>
  <c r="T27" i="1"/>
  <c r="S27" i="1"/>
  <c r="Q27" i="1"/>
  <c r="P27" i="1"/>
  <c r="O27" i="1"/>
  <c r="N27" i="1"/>
  <c r="L27" i="1"/>
  <c r="E27" i="1"/>
  <c r="AJ26" i="1"/>
  <c r="AK26" i="1" s="1"/>
  <c r="AI26" i="1"/>
  <c r="AH26" i="1"/>
  <c r="AF26" i="1"/>
  <c r="X26" i="1"/>
  <c r="Y26" i="1" s="1"/>
  <c r="W26" i="1"/>
  <c r="U26" i="1"/>
  <c r="T26" i="1"/>
  <c r="S26" i="1"/>
  <c r="Q26" i="1"/>
  <c r="P26" i="1"/>
  <c r="O26" i="1"/>
  <c r="N26" i="1"/>
  <c r="Z26" i="1" s="1"/>
  <c r="L26" i="1"/>
  <c r="E26" i="1"/>
  <c r="AJ25" i="1"/>
  <c r="AK25" i="1" s="1"/>
  <c r="AI25" i="1"/>
  <c r="AF25" i="1"/>
  <c r="Z25" i="1"/>
  <c r="X25" i="1"/>
  <c r="Y25" i="1" s="1"/>
  <c r="W25" i="1"/>
  <c r="AA25" i="1" s="1"/>
  <c r="U25" i="1"/>
  <c r="T25" i="1"/>
  <c r="S25" i="1"/>
  <c r="Q25" i="1"/>
  <c r="P25" i="1"/>
  <c r="AH25" i="1" s="1"/>
  <c r="O25" i="1"/>
  <c r="N25" i="1"/>
  <c r="L25" i="1"/>
  <c r="E25" i="1"/>
  <c r="AJ24" i="1"/>
  <c r="AK24" i="1" s="1"/>
  <c r="AI24" i="1"/>
  <c r="AF24" i="1"/>
  <c r="X24" i="1"/>
  <c r="Y24" i="1" s="1"/>
  <c r="W24" i="1"/>
  <c r="U24" i="1"/>
  <c r="T24" i="1"/>
  <c r="S24" i="1"/>
  <c r="Q24" i="1"/>
  <c r="P24" i="1"/>
  <c r="AH24" i="1" s="1"/>
  <c r="O24" i="1"/>
  <c r="N24" i="1"/>
  <c r="Z24" i="1" s="1"/>
  <c r="L24" i="1"/>
  <c r="E24" i="1"/>
  <c r="AJ23" i="1"/>
  <c r="AK23" i="1" s="1"/>
  <c r="AI23" i="1"/>
  <c r="AH23" i="1"/>
  <c r="AF23" i="1"/>
  <c r="Z23" i="1"/>
  <c r="X23" i="1"/>
  <c r="Y23" i="1" s="1"/>
  <c r="W23" i="1"/>
  <c r="AA23" i="1" s="1"/>
  <c r="U23" i="1"/>
  <c r="T23" i="1"/>
  <c r="S23" i="1"/>
  <c r="Q23" i="1"/>
  <c r="P23" i="1"/>
  <c r="O23" i="1"/>
  <c r="N23" i="1"/>
  <c r="L23" i="1"/>
  <c r="E23" i="1"/>
  <c r="AJ22" i="1"/>
  <c r="AK22" i="1" s="1"/>
  <c r="AI22" i="1"/>
  <c r="AH22" i="1"/>
  <c r="AF22" i="1"/>
  <c r="X22" i="1"/>
  <c r="Y22" i="1" s="1"/>
  <c r="W22" i="1"/>
  <c r="U22" i="1"/>
  <c r="T22" i="1"/>
  <c r="S22" i="1"/>
  <c r="Q22" i="1"/>
  <c r="P22" i="1"/>
  <c r="O22" i="1"/>
  <c r="N22" i="1"/>
  <c r="Z22" i="1" s="1"/>
  <c r="L22" i="1"/>
  <c r="E22" i="1"/>
  <c r="AJ21" i="1"/>
  <c r="AK21" i="1" s="1"/>
  <c r="AI21" i="1"/>
  <c r="AF21" i="1"/>
  <c r="Z21" i="1"/>
  <c r="X21" i="1"/>
  <c r="Y21" i="1" s="1"/>
  <c r="W21" i="1"/>
  <c r="AA21" i="1" s="1"/>
  <c r="U21" i="1"/>
  <c r="T21" i="1"/>
  <c r="S21" i="1"/>
  <c r="Q21" i="1"/>
  <c r="P21" i="1"/>
  <c r="AH21" i="1" s="1"/>
  <c r="O21" i="1"/>
  <c r="N21" i="1"/>
  <c r="L21" i="1"/>
  <c r="E21" i="1"/>
  <c r="AJ20" i="1"/>
  <c r="AK20" i="1" s="1"/>
  <c r="AI20" i="1"/>
  <c r="AF20" i="1"/>
  <c r="X20" i="1"/>
  <c r="Y20" i="1" s="1"/>
  <c r="W20" i="1"/>
  <c r="U20" i="1"/>
  <c r="T20" i="1"/>
  <c r="S20" i="1"/>
  <c r="Q20" i="1"/>
  <c r="P20" i="1"/>
  <c r="AH20" i="1" s="1"/>
  <c r="O20" i="1"/>
  <c r="N20" i="1"/>
  <c r="Z20" i="1" s="1"/>
  <c r="L20" i="1"/>
  <c r="E20" i="1"/>
  <c r="AJ19" i="1"/>
  <c r="AK19" i="1" s="1"/>
  <c r="AI19" i="1"/>
  <c r="AH19" i="1"/>
  <c r="AF19" i="1"/>
  <c r="Z19" i="1"/>
  <c r="X19" i="1"/>
  <c r="Y19" i="1" s="1"/>
  <c r="W19" i="1"/>
  <c r="AA19" i="1" s="1"/>
  <c r="U19" i="1"/>
  <c r="T19" i="1"/>
  <c r="S19" i="1"/>
  <c r="Q19" i="1"/>
  <c r="P19" i="1"/>
  <c r="O19" i="1"/>
  <c r="N19" i="1"/>
  <c r="L19" i="1"/>
  <c r="E19" i="1"/>
  <c r="AJ18" i="1"/>
  <c r="AK18" i="1" s="1"/>
  <c r="AI18" i="1"/>
  <c r="AH18" i="1"/>
  <c r="AF18" i="1"/>
  <c r="X18" i="1"/>
  <c r="Y18" i="1" s="1"/>
  <c r="W18" i="1"/>
  <c r="U18" i="1"/>
  <c r="T18" i="1"/>
  <c r="S18" i="1"/>
  <c r="Q18" i="1"/>
  <c r="P18" i="1"/>
  <c r="O18" i="1"/>
  <c r="N18" i="1"/>
  <c r="Z18" i="1" s="1"/>
  <c r="L18" i="1"/>
  <c r="E18" i="1"/>
  <c r="AJ17" i="1"/>
  <c r="AK17" i="1" s="1"/>
  <c r="AI17" i="1"/>
  <c r="AF17" i="1"/>
  <c r="Z17" i="1"/>
  <c r="X17" i="1"/>
  <c r="Y17" i="1" s="1"/>
  <c r="W17" i="1"/>
  <c r="AA17" i="1" s="1"/>
  <c r="U17" i="1"/>
  <c r="T17" i="1"/>
  <c r="S17" i="1"/>
  <c r="Q17" i="1"/>
  <c r="P17" i="1"/>
  <c r="AH17" i="1" s="1"/>
  <c r="O17" i="1"/>
  <c r="N17" i="1"/>
  <c r="L17" i="1"/>
  <c r="E17" i="1"/>
  <c r="AJ16" i="1"/>
  <c r="AK16" i="1" s="1"/>
  <c r="AI16" i="1"/>
  <c r="AF16" i="1"/>
  <c r="X16" i="1"/>
  <c r="Y16" i="1" s="1"/>
  <c r="W16" i="1"/>
  <c r="U16" i="1"/>
  <c r="T16" i="1"/>
  <c r="S16" i="1"/>
  <c r="Q16" i="1"/>
  <c r="P16" i="1"/>
  <c r="AH16" i="1" s="1"/>
  <c r="O16" i="1"/>
  <c r="N16" i="1"/>
  <c r="Z16" i="1" s="1"/>
  <c r="L16" i="1"/>
  <c r="E16" i="1"/>
  <c r="AJ15" i="1"/>
  <c r="AK15" i="1" s="1"/>
  <c r="AI15" i="1"/>
  <c r="AH15" i="1"/>
  <c r="AF15" i="1"/>
  <c r="Z15" i="1"/>
  <c r="X15" i="1"/>
  <c r="Y15" i="1" s="1"/>
  <c r="W15" i="1"/>
  <c r="AA15" i="1" s="1"/>
  <c r="U15" i="1"/>
  <c r="T15" i="1"/>
  <c r="S15" i="1"/>
  <c r="Q15" i="1"/>
  <c r="P15" i="1"/>
  <c r="O15" i="1"/>
  <c r="N15" i="1"/>
  <c r="L15" i="1"/>
  <c r="E15" i="1"/>
  <c r="AJ14" i="1"/>
  <c r="AK14" i="1" s="1"/>
  <c r="AI14" i="1"/>
  <c r="AH14" i="1"/>
  <c r="AF14" i="1"/>
  <c r="X14" i="1"/>
  <c r="Y14" i="1" s="1"/>
  <c r="W14" i="1"/>
  <c r="U14" i="1"/>
  <c r="T14" i="1"/>
  <c r="S14" i="1"/>
  <c r="Q14" i="1"/>
  <c r="P14" i="1"/>
  <c r="O14" i="1"/>
  <c r="N14" i="1"/>
  <c r="Z14" i="1" s="1"/>
  <c r="L14" i="1"/>
  <c r="E14" i="1"/>
  <c r="AJ13" i="1"/>
  <c r="AK13" i="1" s="1"/>
  <c r="AI13" i="1"/>
  <c r="AF13" i="1"/>
  <c r="Z13" i="1"/>
  <c r="X13" i="1"/>
  <c r="Y13" i="1" s="1"/>
  <c r="W13" i="1"/>
  <c r="AA13" i="1" s="1"/>
  <c r="U13" i="1"/>
  <c r="T13" i="1"/>
  <c r="S13" i="1"/>
  <c r="Q13" i="1"/>
  <c r="P13" i="1"/>
  <c r="AH13" i="1" s="1"/>
  <c r="O13" i="1"/>
  <c r="N13" i="1"/>
  <c r="L13" i="1"/>
  <c r="E13" i="1"/>
  <c r="AJ12" i="1"/>
  <c r="AK12" i="1" s="1"/>
  <c r="AI12" i="1"/>
  <c r="AF12" i="1"/>
  <c r="X12" i="1"/>
  <c r="Y12" i="1" s="1"/>
  <c r="W12" i="1"/>
  <c r="U12" i="1"/>
  <c r="T12" i="1"/>
  <c r="S12" i="1"/>
  <c r="Q12" i="1"/>
  <c r="P12" i="1"/>
  <c r="AH12" i="1" s="1"/>
  <c r="O12" i="1"/>
  <c r="N12" i="1"/>
  <c r="Z12" i="1" s="1"/>
  <c r="L12" i="1"/>
  <c r="E12" i="1"/>
  <c r="AJ11" i="1"/>
  <c r="AK11" i="1" s="1"/>
  <c r="AI11" i="1"/>
  <c r="AH11" i="1"/>
  <c r="AF11" i="1"/>
  <c r="Z11" i="1"/>
  <c r="X11" i="1"/>
  <c r="Y11" i="1" s="1"/>
  <c r="W11" i="1"/>
  <c r="AA11" i="1" s="1"/>
  <c r="U11" i="1"/>
  <c r="T11" i="1"/>
  <c r="S11" i="1"/>
  <c r="Q11" i="1"/>
  <c r="P11" i="1"/>
  <c r="O11" i="1"/>
  <c r="N11" i="1"/>
  <c r="L11" i="1"/>
  <c r="E11" i="1"/>
  <c r="AJ10" i="1"/>
  <c r="AK10" i="1" s="1"/>
  <c r="AI10" i="1"/>
  <c r="AH10" i="1"/>
  <c r="AF10" i="1"/>
  <c r="X10" i="1"/>
  <c r="Y10" i="1" s="1"/>
  <c r="W10" i="1"/>
  <c r="U10" i="1"/>
  <c r="T10" i="1"/>
  <c r="S10" i="1"/>
  <c r="Q10" i="1"/>
  <c r="P10" i="1"/>
  <c r="O10" i="1"/>
  <c r="N10" i="1"/>
  <c r="Z10" i="1" s="1"/>
  <c r="L10" i="1"/>
  <c r="E10" i="1"/>
  <c r="AJ9" i="1"/>
  <c r="AK9" i="1" s="1"/>
  <c r="AI9" i="1"/>
  <c r="AF9" i="1"/>
  <c r="Z9" i="1"/>
  <c r="X9" i="1"/>
  <c r="Y9" i="1" s="1"/>
  <c r="W9" i="1"/>
  <c r="AA9" i="1" s="1"/>
  <c r="U9" i="1"/>
  <c r="T9" i="1"/>
  <c r="S9" i="1"/>
  <c r="Q9" i="1"/>
  <c r="P9" i="1"/>
  <c r="AH9" i="1" s="1"/>
  <c r="O9" i="1"/>
  <c r="N9" i="1"/>
  <c r="L9" i="1"/>
  <c r="E9" i="1"/>
  <c r="AJ8" i="1"/>
  <c r="AK8" i="1" s="1"/>
  <c r="AI8" i="1"/>
  <c r="AF8" i="1"/>
  <c r="X8" i="1"/>
  <c r="Y8" i="1" s="1"/>
  <c r="W8" i="1"/>
  <c r="U8" i="1"/>
  <c r="T8" i="1"/>
  <c r="S8" i="1"/>
  <c r="Q8" i="1"/>
  <c r="P8" i="1"/>
  <c r="AH8" i="1" s="1"/>
  <c r="O8" i="1"/>
  <c r="N8" i="1"/>
  <c r="Z8" i="1" s="1"/>
  <c r="L8" i="1"/>
  <c r="E8" i="1"/>
  <c r="AJ7" i="1"/>
  <c r="AK7" i="1" s="1"/>
  <c r="AI7" i="1"/>
  <c r="AH7" i="1"/>
  <c r="AF7" i="1"/>
  <c r="Z7" i="1"/>
  <c r="X7" i="1"/>
  <c r="Y7" i="1" s="1"/>
  <c r="W7" i="1"/>
  <c r="AA7" i="1" s="1"/>
  <c r="U7" i="1"/>
  <c r="T7" i="1"/>
  <c r="S7" i="1"/>
  <c r="Q7" i="1"/>
  <c r="P7" i="1"/>
  <c r="O7" i="1"/>
  <c r="N7" i="1"/>
  <c r="L7" i="1"/>
  <c r="E7" i="1"/>
  <c r="AJ6" i="1"/>
  <c r="AK6" i="1" s="1"/>
  <c r="AI6" i="1"/>
  <c r="AH6" i="1"/>
  <c r="AF6" i="1"/>
  <c r="X6" i="1"/>
  <c r="Y6" i="1" s="1"/>
  <c r="W6" i="1"/>
  <c r="U6" i="1"/>
  <c r="T6" i="1"/>
  <c r="S6" i="1"/>
  <c r="Q6" i="1"/>
  <c r="P6" i="1"/>
  <c r="O6" i="1"/>
  <c r="N6" i="1"/>
  <c r="Z6" i="1" s="1"/>
  <c r="L6" i="1"/>
  <c r="E6" i="1"/>
  <c r="AJ5" i="1"/>
  <c r="AK5" i="1" s="1"/>
  <c r="AI5" i="1"/>
  <c r="AF5" i="1"/>
  <c r="Z5" i="1"/>
  <c r="X5" i="1"/>
  <c r="Y5" i="1" s="1"/>
  <c r="W5" i="1"/>
  <c r="AA5" i="1" s="1"/>
  <c r="U5" i="1"/>
  <c r="T5" i="1"/>
  <c r="S5" i="1"/>
  <c r="Q5" i="1"/>
  <c r="P5" i="1"/>
  <c r="AH5" i="1" s="1"/>
  <c r="O5" i="1"/>
  <c r="N5" i="1"/>
  <c r="L5" i="1"/>
  <c r="E5" i="1"/>
  <c r="AJ4" i="1"/>
  <c r="AK4" i="1" s="1"/>
  <c r="AI4" i="1"/>
  <c r="AF4" i="1"/>
  <c r="X4" i="1"/>
  <c r="Y4" i="1" s="1"/>
  <c r="W4" i="1"/>
  <c r="U4" i="1"/>
  <c r="T4" i="1"/>
  <c r="S4" i="1"/>
  <c r="Q4" i="1"/>
  <c r="P4" i="1"/>
  <c r="AH4" i="1" s="1"/>
  <c r="O4" i="1"/>
  <c r="N4" i="1"/>
  <c r="Z4" i="1" s="1"/>
  <c r="L4" i="1"/>
  <c r="E4" i="1"/>
  <c r="AJ3" i="1"/>
  <c r="AK3" i="1" s="1"/>
  <c r="AI3" i="1"/>
  <c r="AH3" i="1"/>
  <c r="AF3" i="1"/>
  <c r="Z3" i="1"/>
  <c r="X3" i="1"/>
  <c r="Y3" i="1" s="1"/>
  <c r="W3" i="1"/>
  <c r="AA3" i="1" s="1"/>
  <c r="U3" i="1"/>
  <c r="T3" i="1"/>
  <c r="S3" i="1"/>
  <c r="Q3" i="1"/>
  <c r="P3" i="1"/>
  <c r="O3" i="1"/>
  <c r="N3" i="1"/>
  <c r="L3" i="1"/>
  <c r="E3" i="1"/>
  <c r="AG4" i="1" l="1"/>
  <c r="AD4" i="1"/>
  <c r="AB4" i="1"/>
  <c r="AG8" i="1"/>
  <c r="AD8" i="1"/>
  <c r="AB8" i="1"/>
  <c r="AG12" i="1"/>
  <c r="AD12" i="1"/>
  <c r="AB12" i="1"/>
  <c r="AG16" i="1"/>
  <c r="AD16" i="1"/>
  <c r="AB16" i="1"/>
  <c r="AG20" i="1"/>
  <c r="AD20" i="1"/>
  <c r="AB20" i="1"/>
  <c r="AG24" i="1"/>
  <c r="AD24" i="1"/>
  <c r="AB24" i="1"/>
  <c r="AG28" i="1"/>
  <c r="AD28" i="1"/>
  <c r="AB28" i="1"/>
  <c r="AG32" i="1"/>
  <c r="AD32" i="1"/>
  <c r="AB32" i="1"/>
  <c r="AG6" i="1"/>
  <c r="AD6" i="1"/>
  <c r="AB6" i="1"/>
  <c r="AG10" i="1"/>
  <c r="AD10" i="1"/>
  <c r="AB10" i="1"/>
  <c r="AG14" i="1"/>
  <c r="AD14" i="1"/>
  <c r="AB14" i="1"/>
  <c r="AG18" i="1"/>
  <c r="AD18" i="1"/>
  <c r="AB18" i="1"/>
  <c r="AG22" i="1"/>
  <c r="AD22" i="1"/>
  <c r="AB22" i="1"/>
  <c r="AG26" i="1"/>
  <c r="AD26" i="1"/>
  <c r="AB26" i="1"/>
  <c r="AG30" i="1"/>
  <c r="AD30" i="1"/>
  <c r="AB30" i="1"/>
  <c r="AD5" i="1"/>
  <c r="AG5" i="1"/>
  <c r="AD9" i="1"/>
  <c r="AG9" i="1"/>
  <c r="AD3" i="1"/>
  <c r="AG3" i="1"/>
  <c r="AD7" i="1"/>
  <c r="AG7" i="1"/>
  <c r="AD11" i="1"/>
  <c r="AG11" i="1"/>
  <c r="AD15" i="1"/>
  <c r="AG15" i="1"/>
  <c r="AD19" i="1"/>
  <c r="AG19" i="1"/>
  <c r="AD23" i="1"/>
  <c r="AG23" i="1"/>
  <c r="AD27" i="1"/>
  <c r="AG27" i="1"/>
  <c r="AD31" i="1"/>
  <c r="AG31" i="1"/>
  <c r="AG34" i="1"/>
  <c r="AD34" i="1"/>
  <c r="AB34" i="1"/>
  <c r="AB3" i="1"/>
  <c r="AA6" i="1"/>
  <c r="AB7" i="1"/>
  <c r="AA10" i="1"/>
  <c r="AB11" i="1"/>
  <c r="AA14" i="1"/>
  <c r="AB15" i="1"/>
  <c r="AA18" i="1"/>
  <c r="AB19" i="1"/>
  <c r="AA22" i="1"/>
  <c r="AB23" i="1"/>
  <c r="AA26" i="1"/>
  <c r="AB27" i="1"/>
  <c r="AA30" i="1"/>
  <c r="AB31" i="1"/>
  <c r="AD13" i="1"/>
  <c r="AG13" i="1"/>
  <c r="AD17" i="1"/>
  <c r="AG17" i="1"/>
  <c r="AD21" i="1"/>
  <c r="AG21" i="1"/>
  <c r="AD25" i="1"/>
  <c r="AG25" i="1"/>
  <c r="AD29" i="1"/>
  <c r="AG29" i="1"/>
  <c r="AA4" i="1"/>
  <c r="AB5" i="1"/>
  <c r="AA8" i="1"/>
  <c r="AB9" i="1"/>
  <c r="AA12" i="1"/>
  <c r="AB13" i="1"/>
  <c r="AA16" i="1"/>
  <c r="AB17" i="1"/>
  <c r="AA20" i="1"/>
  <c r="AB21" i="1"/>
  <c r="AA24" i="1"/>
  <c r="AB25" i="1"/>
  <c r="AA28" i="1"/>
  <c r="AB29" i="1"/>
  <c r="AA32" i="1"/>
  <c r="AD33" i="1"/>
  <c r="AG33" i="1"/>
</calcChain>
</file>

<file path=xl/sharedStrings.xml><?xml version="1.0" encoding="utf-8"?>
<sst xmlns="http://schemas.openxmlformats.org/spreadsheetml/2006/main" count="622" uniqueCount="306">
  <si>
    <t>STONEWALL JACKSON DAM,WV</t>
  </si>
  <si>
    <t>STONEWALL JACKSON LAKE</t>
  </si>
  <si>
    <t>WV00049</t>
  </si>
  <si>
    <t>8.848</t>
  </si>
  <si>
    <t>ND</t>
  </si>
  <si>
    <t>5020002003954</t>
  </si>
  <si>
    <t>12132</t>
  </si>
  <si>
    <t>5020002</t>
  </si>
  <si>
    <t>0.92</t>
  </si>
  <si>
    <t>5020002033</t>
  </si>
  <si>
    <t>12780</t>
  </si>
  <si>
    <t>Surface area from NID</t>
  </si>
  <si>
    <t>SUTTON DAM</t>
  </si>
  <si>
    <t>SUTTON LAKE</t>
  </si>
  <si>
    <t>WV00701</t>
  </si>
  <si>
    <t>5.245</t>
  </si>
  <si>
    <t>5050007001641</t>
  </si>
  <si>
    <t>15984</t>
  </si>
  <si>
    <t>5050007</t>
  </si>
  <si>
    <t>1.22</t>
  </si>
  <si>
    <t>5050007052</t>
  </si>
  <si>
    <t>16684</t>
  </si>
  <si>
    <t>BURNSVILLE LAKE DAM</t>
  </si>
  <si>
    <t>BURNSVILLE LAKE</t>
  </si>
  <si>
    <t>WV00707</t>
  </si>
  <si>
    <t>3.343</t>
  </si>
  <si>
    <t>5030203007654</t>
  </si>
  <si>
    <t>12605</t>
  </si>
  <si>
    <t>5030203</t>
  </si>
  <si>
    <t>1.37</t>
  </si>
  <si>
    <t>5030203050</t>
  </si>
  <si>
    <t>13257</t>
  </si>
  <si>
    <t>Glen Ferris</t>
  </si>
  <si>
    <t>WV01911</t>
  </si>
  <si>
    <t>MT. STORM LAKE DAM</t>
  </si>
  <si>
    <t>WV02301</t>
  </si>
  <si>
    <t>STONY RIVER DAM</t>
  </si>
  <si>
    <t>WV02321</t>
  </si>
  <si>
    <t>1.63</t>
  </si>
  <si>
    <t>Stony River Reservoir</t>
  </si>
  <si>
    <t>2070002001511</t>
  </si>
  <si>
    <t>NEW CUMBERLAND LOCKS AND DAM</t>
  </si>
  <si>
    <t>NEW CUMBERLAND POOL</t>
  </si>
  <si>
    <t>WV02901</t>
  </si>
  <si>
    <t>MILL CREEK NO. 10 DAM</t>
  </si>
  <si>
    <t>WV03528</t>
  </si>
  <si>
    <t>LONDON L &amp; D</t>
  </si>
  <si>
    <t>NONE</t>
  </si>
  <si>
    <t>WV03907</t>
  </si>
  <si>
    <t>MARMET L &amp; D</t>
  </si>
  <si>
    <t>WV03908</t>
  </si>
  <si>
    <t>STONECOAL CREEK DAM &amp; RESERVOI</t>
  </si>
  <si>
    <t>WV04113</t>
  </si>
  <si>
    <t>2.431</t>
  </si>
  <si>
    <t>Stonecoal Reservoir</t>
  </si>
  <si>
    <t>5020002000947</t>
  </si>
  <si>
    <t>12137</t>
  </si>
  <si>
    <t>0.66</t>
  </si>
  <si>
    <t>5020002038</t>
  </si>
  <si>
    <t>12785</t>
  </si>
  <si>
    <t>Surface area from NHD</t>
  </si>
  <si>
    <t>UPPER MUD RIVER NO.2A</t>
  </si>
  <si>
    <t>WV04307</t>
  </si>
  <si>
    <t>RACINE L &amp; D</t>
  </si>
  <si>
    <t>WV05301</t>
  </si>
  <si>
    <t>ROBERT C BYRD L &amp; D</t>
  </si>
  <si>
    <t>WV05302</t>
  </si>
  <si>
    <t>BLOOMINGTON DAM</t>
  </si>
  <si>
    <t>JENNINGS RANDOLPH LAKE</t>
  </si>
  <si>
    <t>WV05732</t>
  </si>
  <si>
    <t>MORGANTOWN LOCK AND DAM</t>
  </si>
  <si>
    <t>MORGANTOWN POOL</t>
  </si>
  <si>
    <t>WV06106</t>
  </si>
  <si>
    <t>HILDEBRAND LOCK AND DAM</t>
  </si>
  <si>
    <t>HILDEBRAND POOL</t>
  </si>
  <si>
    <t>WV06107</t>
  </si>
  <si>
    <t>OPEKISKA LOCK AND DAM</t>
  </si>
  <si>
    <t>OPEKISKA POOL</t>
  </si>
  <si>
    <t>WV06108</t>
  </si>
  <si>
    <t>Lake Lynn</t>
  </si>
  <si>
    <t>Cheat Lake Dam</t>
  </si>
  <si>
    <t>WV06128</t>
  </si>
  <si>
    <t>5.501</t>
  </si>
  <si>
    <t>Cheat Lake</t>
  </si>
  <si>
    <t>5020004001368</t>
  </si>
  <si>
    <t>12192</t>
  </si>
  <si>
    <t>5020004</t>
  </si>
  <si>
    <t>2</t>
  </si>
  <si>
    <t>5020004001</t>
  </si>
  <si>
    <t>12840</t>
  </si>
  <si>
    <t>SUMMERSVILLE DAM</t>
  </si>
  <si>
    <t>SUMMERSVILLE LAKE</t>
  </si>
  <si>
    <t>WV06702</t>
  </si>
  <si>
    <t>11.468</t>
  </si>
  <si>
    <t>502.9</t>
  </si>
  <si>
    <t>Summersville Lake</t>
  </si>
  <si>
    <t>5050005001472</t>
  </si>
  <si>
    <t>13143</t>
  </si>
  <si>
    <t>5050005</t>
  </si>
  <si>
    <t>1.91</t>
  </si>
  <si>
    <t>5050005036</t>
  </si>
  <si>
    <t>13799</t>
  </si>
  <si>
    <t>PIKE ISLAND LOCKS &amp; DAM</t>
  </si>
  <si>
    <t>PIKE ISLAND POOL</t>
  </si>
  <si>
    <t>WV06908</t>
  </si>
  <si>
    <t>WILLOW ISLAND L &amp; D</t>
  </si>
  <si>
    <t>WV07301</t>
  </si>
  <si>
    <t>MCELROY RUN DAM</t>
  </si>
  <si>
    <t>WV07302</t>
  </si>
  <si>
    <t>WINFIELD L &amp; D</t>
  </si>
  <si>
    <t>WV07903</t>
  </si>
  <si>
    <t>NORTH FORK HUGHES RIVER SITE 21C DAM</t>
  </si>
  <si>
    <t>WV08512</t>
  </si>
  <si>
    <t>BLUESTONE DAM</t>
  </si>
  <si>
    <t>BLUESTONE LAKE</t>
  </si>
  <si>
    <t>WV08902</t>
  </si>
  <si>
    <t>4.55</t>
  </si>
  <si>
    <t>429.5</t>
  </si>
  <si>
    <t>Bluestone Lake</t>
  </si>
  <si>
    <t>5050002001740</t>
  </si>
  <si>
    <t>12941</t>
  </si>
  <si>
    <t>5050002</t>
  </si>
  <si>
    <t>2.46</t>
  </si>
  <si>
    <t>5050002001</t>
  </si>
  <si>
    <t>13596</t>
  </si>
  <si>
    <t>TYGART DAM</t>
  </si>
  <si>
    <t>TYGART LAKE</t>
  </si>
  <si>
    <t>WV09101</t>
  </si>
  <si>
    <t>7.581</t>
  </si>
  <si>
    <t>523</t>
  </si>
  <si>
    <t>Tygart Lake</t>
  </si>
  <si>
    <t>5020001001604</t>
  </si>
  <si>
    <t>12075</t>
  </si>
  <si>
    <t>5020001</t>
  </si>
  <si>
    <t>2.12</t>
  </si>
  <si>
    <t>5020001011</t>
  </si>
  <si>
    <t>12723</t>
  </si>
  <si>
    <t>EAST LYNN DAM</t>
  </si>
  <si>
    <t>EAST LYNN LAKE</t>
  </si>
  <si>
    <t>WV09901</t>
  </si>
  <si>
    <t>4.668</t>
  </si>
  <si>
    <t>201.8</t>
  </si>
  <si>
    <t>East Lynn Lake</t>
  </si>
  <si>
    <t>5090102001846</t>
  </si>
  <si>
    <t>13997</t>
  </si>
  <si>
    <t>5090102</t>
  </si>
  <si>
    <t>1.07</t>
  </si>
  <si>
    <t>5090102006</t>
  </si>
  <si>
    <t>14662</t>
  </si>
  <si>
    <t>BEECH FORK LAKE DAM</t>
  </si>
  <si>
    <t>BEECH FORK LAKE</t>
  </si>
  <si>
    <t>WV09903</t>
  </si>
  <si>
    <t>2.943</t>
  </si>
  <si>
    <t>5090102000298</t>
  </si>
  <si>
    <t>14002</t>
  </si>
  <si>
    <t>2.1</t>
  </si>
  <si>
    <t>5090102011</t>
  </si>
  <si>
    <t>14667</t>
  </si>
  <si>
    <t>HANNIBAL LOCKS AND DAM</t>
  </si>
  <si>
    <t>HANNIBAL POOL</t>
  </si>
  <si>
    <t>WV10301</t>
  </si>
  <si>
    <t>BELLEVILLE L &amp; D</t>
  </si>
  <si>
    <t>(NONE)</t>
  </si>
  <si>
    <t>WV10702</t>
  </si>
  <si>
    <t>R D BAILEY DAM</t>
  </si>
  <si>
    <t>R. D. BAILEY LAKE</t>
  </si>
  <si>
    <t>WV10924</t>
  </si>
  <si>
    <t>2.2</t>
  </si>
  <si>
    <t>R. D. Bailey Lake</t>
  </si>
  <si>
    <t>5070101000857</t>
  </si>
  <si>
    <t>13547</t>
  </si>
  <si>
    <t>5070101</t>
  </si>
  <si>
    <t>1.42</t>
  </si>
  <si>
    <t>5070101016</t>
  </si>
  <si>
    <t>14206</t>
  </si>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</sst>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2" borderId="0" xfId="0" applyFill="1"/>
    <xf numFmtId="0" fontId="0" fillId="0" borderId="0" xfId="0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4"/>
  <sheetViews>
    <sheetView tabSelected="1" workbookViewId="0">
      <selection sqref="A1:XFD2"/>
    </sheetView>
  </sheetViews>
  <sheetFormatPr defaultRowHeight="15" x14ac:dyDescent="0.25"/>
  <cols>
    <col min="1" max="1" width="39.5703125" customWidth="1"/>
    <col min="2" max="2" width="26.7109375" customWidth="1"/>
  </cols>
  <sheetData>
    <row r="1" spans="1:99" s="1" customFormat="1" ht="17.25" x14ac:dyDescent="0.25">
      <c r="A1" s="3" t="s">
        <v>175</v>
      </c>
      <c r="B1" s="3" t="s">
        <v>176</v>
      </c>
      <c r="C1" s="3" t="s">
        <v>177</v>
      </c>
      <c r="D1" s="3" t="s">
        <v>178</v>
      </c>
      <c r="E1" s="3" t="s">
        <v>179</v>
      </c>
      <c r="F1" s="3" t="s">
        <v>180</v>
      </c>
      <c r="G1" s="3" t="s">
        <v>181</v>
      </c>
      <c r="H1" s="3" t="s">
        <v>182</v>
      </c>
      <c r="I1" s="3" t="s">
        <v>183</v>
      </c>
      <c r="J1" s="3" t="s">
        <v>184</v>
      </c>
      <c r="K1" s="3" t="s">
        <v>185</v>
      </c>
      <c r="L1" s="3" t="s">
        <v>186</v>
      </c>
      <c r="M1" s="3" t="s">
        <v>187</v>
      </c>
      <c r="N1" s="3" t="s">
        <v>188</v>
      </c>
      <c r="O1" s="3" t="s">
        <v>189</v>
      </c>
      <c r="P1" s="3" t="s">
        <v>190</v>
      </c>
      <c r="Q1" s="3" t="s">
        <v>191</v>
      </c>
      <c r="R1" s="3" t="s">
        <v>192</v>
      </c>
      <c r="S1" s="3" t="s">
        <v>193</v>
      </c>
      <c r="T1" s="3" t="s">
        <v>194</v>
      </c>
      <c r="U1" s="3" t="s">
        <v>195</v>
      </c>
      <c r="V1" s="3" t="s">
        <v>196</v>
      </c>
      <c r="W1" s="3" t="s">
        <v>197</v>
      </c>
      <c r="X1" s="3" t="s">
        <v>198</v>
      </c>
      <c r="Y1" s="3" t="s">
        <v>199</v>
      </c>
      <c r="Z1" s="3" t="s">
        <v>200</v>
      </c>
      <c r="AA1" s="3" t="s">
        <v>201</v>
      </c>
      <c r="AB1" s="3" t="s">
        <v>202</v>
      </c>
      <c r="AC1" s="3" t="s">
        <v>203</v>
      </c>
      <c r="AD1" s="3" t="s">
        <v>204</v>
      </c>
      <c r="AE1" s="3" t="s">
        <v>205</v>
      </c>
      <c r="AF1" s="3" t="s">
        <v>206</v>
      </c>
      <c r="AG1" s="3" t="s">
        <v>207</v>
      </c>
      <c r="AH1" s="3" t="s">
        <v>208</v>
      </c>
      <c r="AI1" s="3" t="s">
        <v>209</v>
      </c>
      <c r="AJ1" s="3" t="s">
        <v>210</v>
      </c>
      <c r="AK1" s="3" t="s">
        <v>210</v>
      </c>
      <c r="AL1" s="3" t="s">
        <v>211</v>
      </c>
      <c r="AM1" s="3" t="s">
        <v>212</v>
      </c>
      <c r="AN1" s="3" t="s">
        <v>213</v>
      </c>
      <c r="AO1" s="3" t="s">
        <v>214</v>
      </c>
      <c r="AP1" s="3" t="s">
        <v>215</v>
      </c>
      <c r="AQ1" s="3" t="s">
        <v>216</v>
      </c>
      <c r="AR1" s="3" t="s">
        <v>217</v>
      </c>
      <c r="AS1" s="3" t="s">
        <v>218</v>
      </c>
      <c r="AT1" s="3" t="s">
        <v>219</v>
      </c>
      <c r="AU1" s="3" t="s">
        <v>220</v>
      </c>
      <c r="AV1" s="3" t="s">
        <v>221</v>
      </c>
      <c r="AW1" s="3" t="s">
        <v>222</v>
      </c>
      <c r="AX1" s="3" t="s">
        <v>223</v>
      </c>
      <c r="AY1" s="3" t="s">
        <v>224</v>
      </c>
      <c r="AZ1" s="3" t="s">
        <v>225</v>
      </c>
      <c r="BA1" s="3" t="s">
        <v>226</v>
      </c>
      <c r="BB1" s="3" t="s">
        <v>227</v>
      </c>
      <c r="BC1" s="3" t="s">
        <v>228</v>
      </c>
      <c r="BD1" s="1" t="s">
        <v>229</v>
      </c>
      <c r="BE1" s="1" t="s">
        <v>230</v>
      </c>
      <c r="BF1" s="1" t="s">
        <v>231</v>
      </c>
      <c r="BG1" s="1" t="s">
        <v>232</v>
      </c>
      <c r="BH1" s="1" t="s">
        <v>233</v>
      </c>
      <c r="BI1" s="1" t="s">
        <v>234</v>
      </c>
      <c r="BJ1" s="1" t="s">
        <v>235</v>
      </c>
      <c r="BK1" s="1" t="s">
        <v>236</v>
      </c>
      <c r="BL1" s="1" t="s">
        <v>237</v>
      </c>
      <c r="BM1" s="1" t="s">
        <v>238</v>
      </c>
      <c r="BN1" s="1" t="s">
        <v>239</v>
      </c>
      <c r="BO1" s="1" t="s">
        <v>240</v>
      </c>
      <c r="BP1" s="1" t="s">
        <v>241</v>
      </c>
      <c r="BQ1" s="1" t="s">
        <v>242</v>
      </c>
      <c r="BR1" s="1" t="s">
        <v>243</v>
      </c>
      <c r="BS1" s="1" t="s">
        <v>244</v>
      </c>
      <c r="BT1" s="1" t="s">
        <v>245</v>
      </c>
      <c r="BU1" s="1" t="s">
        <v>246</v>
      </c>
      <c r="BV1" s="1" t="s">
        <v>247</v>
      </c>
      <c r="BW1" s="1" t="s">
        <v>248</v>
      </c>
      <c r="BX1" s="1" t="s">
        <v>249</v>
      </c>
      <c r="BY1" s="1" t="s">
        <v>250</v>
      </c>
      <c r="BZ1" s="1" t="s">
        <v>251</v>
      </c>
      <c r="CA1" s="1" t="s">
        <v>252</v>
      </c>
      <c r="CB1" s="1" t="s">
        <v>253</v>
      </c>
      <c r="CC1" s="1" t="s">
        <v>254</v>
      </c>
      <c r="CD1" s="1" t="s">
        <v>255</v>
      </c>
      <c r="CE1" s="1" t="s">
        <v>256</v>
      </c>
      <c r="CF1" s="1" t="s">
        <v>257</v>
      </c>
      <c r="CG1" s="1" t="s">
        <v>258</v>
      </c>
      <c r="CH1" s="1" t="s">
        <v>259</v>
      </c>
      <c r="CI1" s="1" t="s">
        <v>260</v>
      </c>
      <c r="CJ1" s="1" t="s">
        <v>261</v>
      </c>
      <c r="CK1" s="1" t="s">
        <v>262</v>
      </c>
      <c r="CL1" s="1" t="s">
        <v>263</v>
      </c>
      <c r="CM1" s="1" t="s">
        <v>264</v>
      </c>
      <c r="CN1" s="1" t="s">
        <v>265</v>
      </c>
      <c r="CO1" s="1" t="s">
        <v>266</v>
      </c>
      <c r="CP1" s="1" t="s">
        <v>267</v>
      </c>
      <c r="CQ1" s="1" t="s">
        <v>268</v>
      </c>
      <c r="CR1" s="1" t="s">
        <v>269</v>
      </c>
      <c r="CS1" s="1" t="s">
        <v>270</v>
      </c>
      <c r="CT1" s="1" t="s">
        <v>271</v>
      </c>
      <c r="CU1" s="1" t="s">
        <v>272</v>
      </c>
    </row>
    <row r="2" spans="1:99" s="1" customFormat="1" ht="18.75" x14ac:dyDescent="0.35">
      <c r="E2" s="1" t="s">
        <v>273</v>
      </c>
      <c r="F2" s="1" t="s">
        <v>274</v>
      </c>
      <c r="G2" s="1" t="s">
        <v>274</v>
      </c>
      <c r="H2" s="4" t="s">
        <v>275</v>
      </c>
      <c r="I2" s="4" t="s">
        <v>276</v>
      </c>
      <c r="J2" s="4" t="s">
        <v>276</v>
      </c>
      <c r="K2" s="4" t="s">
        <v>276</v>
      </c>
      <c r="L2" s="1" t="s">
        <v>277</v>
      </c>
      <c r="M2" s="1" t="s">
        <v>278</v>
      </c>
      <c r="N2" s="1" t="s">
        <v>279</v>
      </c>
      <c r="O2" s="1" t="s">
        <v>280</v>
      </c>
      <c r="P2" s="1" t="s">
        <v>281</v>
      </c>
      <c r="Q2" s="1" t="s">
        <v>282</v>
      </c>
      <c r="R2" s="1" t="s">
        <v>283</v>
      </c>
      <c r="S2" s="1" t="s">
        <v>284</v>
      </c>
      <c r="T2" s="1" t="s">
        <v>285</v>
      </c>
      <c r="U2" s="1" t="s">
        <v>286</v>
      </c>
      <c r="V2" s="1" t="s">
        <v>287</v>
      </c>
      <c r="W2" s="1" t="s">
        <v>288</v>
      </c>
      <c r="X2" s="1" t="s">
        <v>289</v>
      </c>
      <c r="Y2" s="1" t="s">
        <v>290</v>
      </c>
      <c r="Z2" s="1" t="s">
        <v>291</v>
      </c>
      <c r="AA2" s="1" t="s">
        <v>292</v>
      </c>
      <c r="AB2" s="1" t="s">
        <v>293</v>
      </c>
      <c r="AC2" s="1" t="s">
        <v>294</v>
      </c>
      <c r="AD2" s="1" t="s">
        <v>295</v>
      </c>
      <c r="AE2" s="1" t="s">
        <v>296</v>
      </c>
      <c r="AF2" s="1" t="s">
        <v>297</v>
      </c>
      <c r="AG2" s="1" t="s">
        <v>298</v>
      </c>
      <c r="AH2" s="5" t="s">
        <v>299</v>
      </c>
      <c r="AI2" s="5" t="s">
        <v>300</v>
      </c>
      <c r="AJ2" s="5" t="s">
        <v>301</v>
      </c>
      <c r="AK2" s="5" t="s">
        <v>302</v>
      </c>
      <c r="AL2" s="1" t="s">
        <v>303</v>
      </c>
      <c r="AM2" s="1" t="s">
        <v>304</v>
      </c>
      <c r="AN2" s="1" t="s">
        <v>213</v>
      </c>
      <c r="AO2" s="1" t="s">
        <v>214</v>
      </c>
      <c r="AP2" s="1" t="s">
        <v>215</v>
      </c>
      <c r="AQ2" s="1" t="s">
        <v>216</v>
      </c>
      <c r="AR2" s="1" t="s">
        <v>217</v>
      </c>
      <c r="AS2" s="1" t="s">
        <v>218</v>
      </c>
      <c r="AT2" s="1" t="s">
        <v>219</v>
      </c>
      <c r="AU2" s="1" t="s">
        <v>220</v>
      </c>
      <c r="AV2" s="1" t="s">
        <v>221</v>
      </c>
      <c r="AW2" s="1" t="s">
        <v>222</v>
      </c>
      <c r="AX2" s="1" t="s">
        <v>223</v>
      </c>
      <c r="AY2" s="1" t="s">
        <v>224</v>
      </c>
      <c r="AZ2" s="1" t="s">
        <v>225</v>
      </c>
      <c r="BA2" s="1" t="s">
        <v>226</v>
      </c>
      <c r="BB2" s="1" t="s">
        <v>227</v>
      </c>
      <c r="BC2" s="1" t="s">
        <v>228</v>
      </c>
      <c r="BD2" s="1" t="s">
        <v>229</v>
      </c>
      <c r="BE2" s="1" t="s">
        <v>230</v>
      </c>
      <c r="BF2" s="1" t="s">
        <v>231</v>
      </c>
      <c r="BG2" s="1" t="s">
        <v>232</v>
      </c>
      <c r="BH2" s="1" t="s">
        <v>233</v>
      </c>
      <c r="BI2" s="1" t="s">
        <v>234</v>
      </c>
      <c r="BJ2" s="1" t="s">
        <v>235</v>
      </c>
      <c r="BK2" s="1" t="s">
        <v>236</v>
      </c>
      <c r="BL2" s="1" t="s">
        <v>237</v>
      </c>
      <c r="BM2" s="1" t="s">
        <v>238</v>
      </c>
      <c r="BN2" s="1" t="s">
        <v>239</v>
      </c>
      <c r="BO2" s="1" t="s">
        <v>240</v>
      </c>
      <c r="BP2" s="1" t="s">
        <v>241</v>
      </c>
      <c r="BQ2" s="1" t="s">
        <v>242</v>
      </c>
      <c r="BR2" s="1" t="s">
        <v>243</v>
      </c>
      <c r="BS2" s="1" t="s">
        <v>244</v>
      </c>
      <c r="BT2" s="1" t="s">
        <v>245</v>
      </c>
      <c r="BU2" s="1" t="s">
        <v>246</v>
      </c>
      <c r="BV2" s="1" t="s">
        <v>247</v>
      </c>
      <c r="BW2" s="1" t="s">
        <v>248</v>
      </c>
      <c r="BX2" s="1" t="s">
        <v>249</v>
      </c>
      <c r="BY2" s="1" t="s">
        <v>250</v>
      </c>
      <c r="BZ2" s="1" t="s">
        <v>251</v>
      </c>
      <c r="CA2" s="1" t="s">
        <v>252</v>
      </c>
      <c r="CB2" s="1" t="s">
        <v>253</v>
      </c>
      <c r="CC2" s="1" t="s">
        <v>254</v>
      </c>
      <c r="CD2" s="1" t="s">
        <v>255</v>
      </c>
      <c r="CE2" s="1" t="s">
        <v>256</v>
      </c>
      <c r="CF2" s="1" t="s">
        <v>257</v>
      </c>
      <c r="CG2" s="1" t="s">
        <v>258</v>
      </c>
      <c r="CH2" s="1" t="s">
        <v>259</v>
      </c>
      <c r="CI2" s="1" t="s">
        <v>260</v>
      </c>
      <c r="CJ2" s="1" t="s">
        <v>261</v>
      </c>
      <c r="CK2" s="1" t="s">
        <v>262</v>
      </c>
      <c r="CL2" s="1" t="s">
        <v>263</v>
      </c>
      <c r="CM2" s="1" t="s">
        <v>264</v>
      </c>
      <c r="CN2" s="1" t="s">
        <v>265</v>
      </c>
      <c r="CO2" s="1" t="s">
        <v>266</v>
      </c>
      <c r="CP2" s="1" t="s">
        <v>267</v>
      </c>
      <c r="CQ2" s="1" t="s">
        <v>268</v>
      </c>
      <c r="CR2" s="1" t="s">
        <v>269</v>
      </c>
      <c r="CS2" s="1" t="s">
        <v>270</v>
      </c>
      <c r="CT2" s="1" t="s">
        <v>271</v>
      </c>
      <c r="CU2" s="1" t="s">
        <v>305</v>
      </c>
    </row>
    <row r="3" spans="1:99" s="1" customFormat="1" x14ac:dyDescent="0.25">
      <c r="A3" s="1" t="s">
        <v>0</v>
      </c>
      <c r="B3" s="1" t="s">
        <v>1</v>
      </c>
      <c r="C3" s="1" t="s">
        <v>2</v>
      </c>
      <c r="D3" s="1">
        <v>1986</v>
      </c>
      <c r="E3" s="1">
        <f t="shared" ref="E3:E34" si="0">2015-D3</f>
        <v>29</v>
      </c>
      <c r="F3" s="1">
        <v>91</v>
      </c>
      <c r="G3" s="1">
        <v>95</v>
      </c>
      <c r="H3" s="1">
        <v>48000</v>
      </c>
      <c r="I3" s="1">
        <v>145000</v>
      </c>
      <c r="J3" s="1">
        <v>48170</v>
      </c>
      <c r="K3" s="1">
        <v>145000</v>
      </c>
      <c r="L3" s="1">
        <f t="shared" ref="L3:L34" si="1">K3*43559.9</f>
        <v>6316185500</v>
      </c>
      <c r="M3" s="1">
        <v>2630</v>
      </c>
      <c r="N3" s="1">
        <f t="shared" ref="N3:N34" si="2">M3*43560</f>
        <v>114562800</v>
      </c>
      <c r="O3" s="1">
        <f t="shared" ref="O3:O34" si="3">M3*0.0015625</f>
        <v>4.109375</v>
      </c>
      <c r="P3" s="1">
        <f t="shared" ref="P3:P34" si="4">M3*4046.86</f>
        <v>10643241.800000001</v>
      </c>
      <c r="Q3" s="1">
        <f t="shared" ref="Q3:Q34" si="5">M3*0.00404686</f>
        <v>10.6432418</v>
      </c>
      <c r="R3" s="1">
        <v>102</v>
      </c>
      <c r="S3" s="1">
        <f t="shared" ref="S3:S34" si="6">R3*2.58999</f>
        <v>264.17897999999997</v>
      </c>
      <c r="T3" s="1">
        <f t="shared" ref="T3:T34" si="7">R3*640</f>
        <v>65280</v>
      </c>
      <c r="U3" s="1">
        <f t="shared" ref="U3:U34" si="8">R3*27880000</f>
        <v>2843760000</v>
      </c>
      <c r="V3" s="1">
        <v>389362.76870000002</v>
      </c>
      <c r="W3" s="1">
        <f t="shared" ref="W3:W34" si="9">V3*0.0003048</f>
        <v>118.67777189976</v>
      </c>
      <c r="X3" s="1">
        <f t="shared" ref="X3:X34" si="10">V3*0.000189394</f>
        <v>73.742972215167811</v>
      </c>
      <c r="Y3" s="1">
        <f t="shared" ref="Y3:Y34" si="11">X3/(2*(SQRT(3.1416*O3)))</f>
        <v>10.261888956032811</v>
      </c>
      <c r="Z3" s="1">
        <f t="shared" ref="Z3:Z34" si="12">L3/N3</f>
        <v>55.13295327977319</v>
      </c>
      <c r="AA3" s="1">
        <f t="shared" ref="AA3:AA34" si="13">W3/AK3</f>
        <v>1.9973796724247956</v>
      </c>
      <c r="AB3" s="1">
        <f t="shared" ref="AB3:AB34" si="14">3*Z3/AC3</f>
        <v>1.8175698883441713</v>
      </c>
      <c r="AC3" s="1">
        <v>91</v>
      </c>
      <c r="AD3" s="1">
        <f t="shared" ref="AD3:AD34" si="15">Z3/AC3</f>
        <v>0.60585662944805707</v>
      </c>
      <c r="AE3" s="1">
        <v>167.679</v>
      </c>
      <c r="AF3" s="1">
        <f t="shared" ref="AF3:AF34" si="16">T3/M3</f>
        <v>24.821292775665398</v>
      </c>
      <c r="AG3" s="1">
        <f t="shared" ref="AG3:AG34" si="17">50*Z3*SQRT(3.1416)*(SQRT(N3))^-1</f>
        <v>0.45649381261851357</v>
      </c>
      <c r="AH3" s="1">
        <f t="shared" ref="AH3:AH34" si="18">P3/AJ3</f>
        <v>0.17912869848936627</v>
      </c>
      <c r="AI3" s="1">
        <f t="shared" ref="AI3:AI34" si="19">J3*43559.9</f>
        <v>2098280383</v>
      </c>
      <c r="AJ3" s="1">
        <f t="shared" ref="AJ3:AJ34" si="20">J3*1233.48</f>
        <v>59416731.600000001</v>
      </c>
      <c r="AK3" s="1">
        <f t="shared" ref="AK3:AK34" si="21">AJ3/10^6</f>
        <v>59.416731599999999</v>
      </c>
      <c r="AL3" s="1" t="s">
        <v>3</v>
      </c>
      <c r="AM3" s="1" t="s">
        <v>4</v>
      </c>
      <c r="AN3" s="1" t="s">
        <v>4</v>
      </c>
      <c r="AO3" s="1" t="s">
        <v>5</v>
      </c>
      <c r="AP3" s="1" t="s">
        <v>6</v>
      </c>
      <c r="AQ3" s="1" t="s">
        <v>7</v>
      </c>
      <c r="AR3" s="1" t="s">
        <v>8</v>
      </c>
      <c r="AS3" s="1">
        <v>2</v>
      </c>
      <c r="AT3" s="1" t="s">
        <v>9</v>
      </c>
      <c r="AU3" s="1" t="s">
        <v>10</v>
      </c>
      <c r="AV3" s="1">
        <v>11</v>
      </c>
      <c r="AW3" s="2">
        <v>46</v>
      </c>
      <c r="AX3" s="2">
        <v>50</v>
      </c>
      <c r="AY3" s="2">
        <v>4</v>
      </c>
      <c r="AZ3" s="2">
        <v>1.8</v>
      </c>
      <c r="BA3" s="2">
        <v>0.1</v>
      </c>
      <c r="BB3" s="1">
        <v>0</v>
      </c>
      <c r="BC3" s="2">
        <v>0.1</v>
      </c>
      <c r="BD3" s="1">
        <v>0</v>
      </c>
      <c r="BE3" s="2">
        <v>0.8</v>
      </c>
      <c r="BF3" s="2">
        <v>72.2</v>
      </c>
      <c r="BG3" s="2">
        <v>1.4</v>
      </c>
      <c r="BH3" s="2">
        <v>6.3</v>
      </c>
      <c r="BI3" s="1">
        <v>0</v>
      </c>
      <c r="BJ3" s="1">
        <v>0</v>
      </c>
      <c r="BK3" s="2">
        <v>12</v>
      </c>
      <c r="BL3" s="2">
        <v>4.3</v>
      </c>
      <c r="BM3" s="1">
        <v>0</v>
      </c>
      <c r="BN3" s="2">
        <v>0.9</v>
      </c>
      <c r="BO3" s="2">
        <v>25653</v>
      </c>
      <c r="BP3" s="2">
        <v>2857</v>
      </c>
      <c r="BQ3" s="2">
        <v>99</v>
      </c>
      <c r="BR3" s="2">
        <v>11</v>
      </c>
      <c r="BS3" s="2">
        <v>0.15</v>
      </c>
      <c r="BT3" s="2">
        <v>0.02</v>
      </c>
      <c r="BU3" s="2">
        <v>41594</v>
      </c>
      <c r="BV3" s="2">
        <v>161</v>
      </c>
      <c r="BW3" s="2">
        <v>0.25</v>
      </c>
      <c r="BX3" s="2">
        <v>212399</v>
      </c>
      <c r="BY3" s="2">
        <v>7885</v>
      </c>
      <c r="BZ3" s="2">
        <v>820</v>
      </c>
      <c r="CA3" s="2">
        <v>30</v>
      </c>
      <c r="CB3" s="2">
        <v>1.43</v>
      </c>
      <c r="CC3" s="2">
        <v>0.06</v>
      </c>
      <c r="CD3" s="2">
        <v>3</v>
      </c>
      <c r="CE3" s="2">
        <v>8</v>
      </c>
      <c r="CF3" s="2">
        <v>3</v>
      </c>
      <c r="CG3" s="2">
        <v>10</v>
      </c>
      <c r="CH3" s="2">
        <v>63</v>
      </c>
      <c r="CI3" s="2">
        <v>24</v>
      </c>
      <c r="CJ3" s="2">
        <v>45</v>
      </c>
      <c r="CK3" s="2">
        <v>1</v>
      </c>
      <c r="CL3" s="2">
        <v>2</v>
      </c>
      <c r="CM3" s="1">
        <v>0</v>
      </c>
      <c r="CN3" s="1">
        <v>0</v>
      </c>
      <c r="CO3" s="1">
        <v>0</v>
      </c>
      <c r="CP3" s="1">
        <v>0</v>
      </c>
      <c r="CQ3" s="2">
        <v>7</v>
      </c>
      <c r="CR3" s="2">
        <v>35</v>
      </c>
      <c r="CS3" s="2">
        <v>0.70215000000000005</v>
      </c>
      <c r="CT3" s="2">
        <v>0.77249000000000001</v>
      </c>
      <c r="CU3" s="1" t="s">
        <v>11</v>
      </c>
    </row>
    <row r="4" spans="1:99" s="1" customFormat="1" x14ac:dyDescent="0.25">
      <c r="A4" s="1" t="s">
        <v>12</v>
      </c>
      <c r="B4" s="1" t="s">
        <v>13</v>
      </c>
      <c r="C4" s="1" t="s">
        <v>14</v>
      </c>
      <c r="D4" s="1">
        <v>1960</v>
      </c>
      <c r="E4" s="1">
        <f t="shared" si="0"/>
        <v>55</v>
      </c>
      <c r="F4" s="1">
        <v>190</v>
      </c>
      <c r="G4" s="1">
        <v>210</v>
      </c>
      <c r="H4" s="1">
        <v>222240</v>
      </c>
      <c r="I4" s="1">
        <v>265300</v>
      </c>
      <c r="J4" s="1">
        <v>60100</v>
      </c>
      <c r="K4" s="1">
        <v>265300</v>
      </c>
      <c r="L4" s="1">
        <f t="shared" si="1"/>
        <v>11556441470</v>
      </c>
      <c r="M4" s="1">
        <v>1520</v>
      </c>
      <c r="N4" s="1">
        <f t="shared" si="2"/>
        <v>66211200</v>
      </c>
      <c r="O4" s="1">
        <f t="shared" si="3"/>
        <v>2.375</v>
      </c>
      <c r="P4" s="1">
        <f t="shared" si="4"/>
        <v>6151227.2000000002</v>
      </c>
      <c r="Q4" s="1">
        <f t="shared" si="5"/>
        <v>6.1512272000000001</v>
      </c>
      <c r="R4" s="1">
        <v>537</v>
      </c>
      <c r="S4" s="1">
        <f t="shared" si="6"/>
        <v>1390.8246299999998</v>
      </c>
      <c r="T4" s="1">
        <f t="shared" si="7"/>
        <v>343680</v>
      </c>
      <c r="U4" s="1">
        <f t="shared" si="8"/>
        <v>14971560000</v>
      </c>
      <c r="V4" s="1">
        <v>487227.37248000002</v>
      </c>
      <c r="W4" s="1">
        <f t="shared" si="9"/>
        <v>148.50690313190401</v>
      </c>
      <c r="X4" s="1">
        <f t="shared" si="10"/>
        <v>92.277940983477123</v>
      </c>
      <c r="Y4" s="1">
        <f t="shared" si="11"/>
        <v>16.891205618911069</v>
      </c>
      <c r="Z4" s="1">
        <f t="shared" si="12"/>
        <v>174.53907299671354</v>
      </c>
      <c r="AA4" s="1">
        <f t="shared" si="13"/>
        <v>2.003272630544902</v>
      </c>
      <c r="AB4" s="1">
        <f t="shared" si="14"/>
        <v>2.7558800999481083</v>
      </c>
      <c r="AC4" s="1">
        <v>190</v>
      </c>
      <c r="AD4" s="1">
        <f t="shared" si="15"/>
        <v>0.91862669998270285</v>
      </c>
      <c r="AE4" s="1">
        <v>173.69900000000001</v>
      </c>
      <c r="AF4" s="1">
        <f t="shared" si="16"/>
        <v>226.10526315789474</v>
      </c>
      <c r="AG4" s="1">
        <f t="shared" si="17"/>
        <v>1.9009573975804848</v>
      </c>
      <c r="AH4" s="1">
        <f t="shared" si="18"/>
        <v>8.2976513779150177E-2</v>
      </c>
      <c r="AI4" s="1">
        <f t="shared" si="19"/>
        <v>2617949990</v>
      </c>
      <c r="AJ4" s="1">
        <f t="shared" si="20"/>
        <v>74132148</v>
      </c>
      <c r="AK4" s="1">
        <f t="shared" si="21"/>
        <v>74.132148000000001</v>
      </c>
      <c r="AL4" s="1" t="s">
        <v>15</v>
      </c>
      <c r="AM4" s="1" t="s">
        <v>4</v>
      </c>
      <c r="AN4" s="1" t="s">
        <v>4</v>
      </c>
      <c r="AO4" s="1" t="s">
        <v>16</v>
      </c>
      <c r="AP4" s="1" t="s">
        <v>17</v>
      </c>
      <c r="AQ4" s="1" t="s">
        <v>18</v>
      </c>
      <c r="AR4" s="1" t="s">
        <v>19</v>
      </c>
      <c r="AS4" s="1">
        <v>1</v>
      </c>
      <c r="AT4" s="1" t="s">
        <v>20</v>
      </c>
      <c r="AU4" s="1" t="s">
        <v>21</v>
      </c>
      <c r="AV4" s="1">
        <v>11</v>
      </c>
      <c r="AW4" s="2">
        <v>27</v>
      </c>
      <c r="AX4" s="2">
        <v>63</v>
      </c>
      <c r="AY4" s="2">
        <v>10</v>
      </c>
      <c r="AZ4" s="1">
        <v>0</v>
      </c>
      <c r="BA4" s="1">
        <v>0</v>
      </c>
      <c r="BB4" s="1">
        <v>0</v>
      </c>
      <c r="BC4" s="2">
        <v>0.1</v>
      </c>
      <c r="BD4" s="1">
        <v>0</v>
      </c>
      <c r="BE4" s="1">
        <v>0</v>
      </c>
      <c r="BF4" s="2">
        <v>84.4</v>
      </c>
      <c r="BG4" s="2">
        <v>0.9</v>
      </c>
      <c r="BH4" s="2">
        <v>12.4</v>
      </c>
      <c r="BI4" s="1">
        <v>0</v>
      </c>
      <c r="BJ4" s="1">
        <v>0</v>
      </c>
      <c r="BK4" s="2">
        <v>1.1000000000000001</v>
      </c>
      <c r="BL4" s="2">
        <v>0.8</v>
      </c>
      <c r="BM4" s="1">
        <v>0</v>
      </c>
      <c r="BN4" s="2">
        <v>0.2</v>
      </c>
      <c r="BO4" s="2">
        <v>24934</v>
      </c>
      <c r="BP4" s="2">
        <v>2838</v>
      </c>
      <c r="BQ4" s="2">
        <v>138</v>
      </c>
      <c r="BR4" s="2">
        <v>16</v>
      </c>
      <c r="BS4" s="2">
        <v>0.19</v>
      </c>
      <c r="BT4" s="2">
        <v>0.02</v>
      </c>
      <c r="BU4" s="2">
        <v>38183</v>
      </c>
      <c r="BV4" s="2">
        <v>211</v>
      </c>
      <c r="BW4" s="2">
        <v>0.28999999999999998</v>
      </c>
      <c r="BX4" s="2">
        <v>162386</v>
      </c>
      <c r="BY4" s="2">
        <v>4886</v>
      </c>
      <c r="BZ4" s="2">
        <v>897</v>
      </c>
      <c r="CA4" s="2">
        <v>27</v>
      </c>
      <c r="CB4" s="2">
        <v>1.05</v>
      </c>
      <c r="CC4" s="2">
        <v>0.03</v>
      </c>
      <c r="CD4" s="2">
        <v>2</v>
      </c>
      <c r="CE4" s="2">
        <v>7</v>
      </c>
      <c r="CF4" s="1">
        <v>0</v>
      </c>
      <c r="CG4" s="2">
        <v>3</v>
      </c>
      <c r="CH4" s="2">
        <v>66</v>
      </c>
      <c r="CI4" s="2">
        <v>32</v>
      </c>
      <c r="CJ4" s="2">
        <v>87</v>
      </c>
      <c r="CK4" s="1">
        <v>0</v>
      </c>
      <c r="CL4" s="1">
        <v>0</v>
      </c>
      <c r="CM4" s="1">
        <v>0</v>
      </c>
      <c r="CN4" s="1">
        <v>0</v>
      </c>
      <c r="CO4" s="1">
        <v>0</v>
      </c>
      <c r="CP4" s="1">
        <v>0</v>
      </c>
      <c r="CQ4" s="1">
        <v>0</v>
      </c>
      <c r="CR4" s="2">
        <v>3</v>
      </c>
      <c r="CS4" s="2">
        <v>0.77893000000000001</v>
      </c>
      <c r="CT4" s="2">
        <v>0.64712999999999998</v>
      </c>
      <c r="CU4" s="1" t="s">
        <v>11</v>
      </c>
    </row>
    <row r="5" spans="1:99" s="1" customFormat="1" x14ac:dyDescent="0.25">
      <c r="A5" s="1" t="s">
        <v>22</v>
      </c>
      <c r="B5" s="1" t="s">
        <v>23</v>
      </c>
      <c r="C5" s="1" t="s">
        <v>24</v>
      </c>
      <c r="D5" s="1">
        <v>1976</v>
      </c>
      <c r="E5" s="1">
        <f t="shared" si="0"/>
        <v>39</v>
      </c>
      <c r="F5" s="1">
        <v>68</v>
      </c>
      <c r="G5" s="1">
        <v>89</v>
      </c>
      <c r="H5" s="1">
        <v>123500</v>
      </c>
      <c r="I5" s="1">
        <v>65900</v>
      </c>
      <c r="J5" s="1">
        <v>14400</v>
      </c>
      <c r="K5" s="1">
        <v>65900</v>
      </c>
      <c r="L5" s="1">
        <f t="shared" si="1"/>
        <v>2870597410</v>
      </c>
      <c r="M5" s="1">
        <v>968</v>
      </c>
      <c r="N5" s="1">
        <f t="shared" si="2"/>
        <v>42166080</v>
      </c>
      <c r="O5" s="1">
        <f t="shared" si="3"/>
        <v>1.5125000000000002</v>
      </c>
      <c r="P5" s="1">
        <f t="shared" si="4"/>
        <v>3917360.48</v>
      </c>
      <c r="Q5" s="1">
        <f t="shared" si="5"/>
        <v>3.9173604800000001</v>
      </c>
      <c r="R5" s="1">
        <v>165</v>
      </c>
      <c r="S5" s="1">
        <f t="shared" si="6"/>
        <v>427.34834999999998</v>
      </c>
      <c r="T5" s="1">
        <f t="shared" si="7"/>
        <v>105600</v>
      </c>
      <c r="U5" s="1">
        <f t="shared" si="8"/>
        <v>4600200000</v>
      </c>
      <c r="V5" s="1">
        <v>169771.25083999999</v>
      </c>
      <c r="W5" s="1">
        <f t="shared" si="9"/>
        <v>51.746277256031995</v>
      </c>
      <c r="X5" s="1">
        <f t="shared" si="10"/>
        <v>32.153656281590962</v>
      </c>
      <c r="Y5" s="1">
        <f t="shared" si="11"/>
        <v>7.3752582736276455</v>
      </c>
      <c r="Z5" s="1">
        <f t="shared" si="12"/>
        <v>68.078356109934816</v>
      </c>
      <c r="AA5" s="1">
        <f t="shared" si="13"/>
        <v>2.9132952914626369</v>
      </c>
      <c r="AB5" s="1">
        <f t="shared" si="14"/>
        <v>3.0034568872030065</v>
      </c>
      <c r="AC5" s="1">
        <v>68</v>
      </c>
      <c r="AD5" s="1">
        <f t="shared" si="15"/>
        <v>1.0011522957343355</v>
      </c>
      <c r="AE5" s="1">
        <v>383.21899999999999</v>
      </c>
      <c r="AF5" s="1">
        <f t="shared" si="16"/>
        <v>109.09090909090909</v>
      </c>
      <c r="AG5" s="1">
        <f t="shared" si="17"/>
        <v>0.92912232307505327</v>
      </c>
      <c r="AH5" s="1">
        <f t="shared" si="18"/>
        <v>0.22054587202242615</v>
      </c>
      <c r="AI5" s="1">
        <f t="shared" si="19"/>
        <v>627262560</v>
      </c>
      <c r="AJ5" s="1">
        <f t="shared" si="20"/>
        <v>17762112</v>
      </c>
      <c r="AK5" s="1">
        <f t="shared" si="21"/>
        <v>17.762111999999998</v>
      </c>
      <c r="AL5" s="1" t="s">
        <v>25</v>
      </c>
      <c r="AM5" s="1" t="s">
        <v>4</v>
      </c>
      <c r="AN5" s="1" t="s">
        <v>4</v>
      </c>
      <c r="AO5" s="1" t="s">
        <v>26</v>
      </c>
      <c r="AP5" s="1" t="s">
        <v>27</v>
      </c>
      <c r="AQ5" s="1" t="s">
        <v>28</v>
      </c>
      <c r="AR5" s="1" t="s">
        <v>29</v>
      </c>
      <c r="AS5" s="1">
        <v>2</v>
      </c>
      <c r="AT5" s="1" t="s">
        <v>30</v>
      </c>
      <c r="AU5" s="1" t="s">
        <v>31</v>
      </c>
      <c r="AV5" s="1">
        <v>11</v>
      </c>
      <c r="AW5" s="2">
        <v>46</v>
      </c>
      <c r="AX5" s="2">
        <v>47</v>
      </c>
      <c r="AY5" s="2">
        <v>7</v>
      </c>
      <c r="AZ5" s="2">
        <v>0.7</v>
      </c>
      <c r="BA5" s="2">
        <v>0.2</v>
      </c>
      <c r="BB5" s="1">
        <v>0</v>
      </c>
      <c r="BC5" s="2">
        <v>0.1</v>
      </c>
      <c r="BD5" s="1">
        <v>0</v>
      </c>
      <c r="BE5" s="2">
        <v>0.1</v>
      </c>
      <c r="BF5" s="2">
        <v>75.2</v>
      </c>
      <c r="BG5" s="2">
        <v>4.0999999999999996</v>
      </c>
      <c r="BH5" s="2">
        <v>11.9</v>
      </c>
      <c r="BI5" s="1">
        <v>0</v>
      </c>
      <c r="BJ5" s="1">
        <v>0</v>
      </c>
      <c r="BK5" s="2">
        <v>5.2</v>
      </c>
      <c r="BL5" s="2">
        <v>2.2000000000000002</v>
      </c>
      <c r="BM5" s="1">
        <v>0</v>
      </c>
      <c r="BN5" s="2">
        <v>0.3</v>
      </c>
      <c r="BO5" s="2">
        <v>52125</v>
      </c>
      <c r="BP5" s="2">
        <v>6533</v>
      </c>
      <c r="BQ5" s="2">
        <v>108</v>
      </c>
      <c r="BR5" s="2">
        <v>13</v>
      </c>
      <c r="BS5" s="2">
        <v>0.15</v>
      </c>
      <c r="BT5" s="2">
        <v>0.02</v>
      </c>
      <c r="BU5" s="2">
        <v>81580</v>
      </c>
      <c r="BV5" s="2">
        <v>169</v>
      </c>
      <c r="BW5" s="2">
        <v>0.24</v>
      </c>
      <c r="BX5" s="2">
        <v>347940</v>
      </c>
      <c r="BY5" s="2">
        <v>8907</v>
      </c>
      <c r="BZ5" s="2">
        <v>719</v>
      </c>
      <c r="CA5" s="2">
        <v>18</v>
      </c>
      <c r="CB5" s="2">
        <v>1.02</v>
      </c>
      <c r="CC5" s="2">
        <v>0.03</v>
      </c>
      <c r="CD5" s="2">
        <v>2</v>
      </c>
      <c r="CE5" s="2">
        <v>7</v>
      </c>
      <c r="CF5" s="2">
        <v>1</v>
      </c>
      <c r="CG5" s="2">
        <v>6</v>
      </c>
      <c r="CH5" s="2">
        <v>65</v>
      </c>
      <c r="CI5" s="2">
        <v>28</v>
      </c>
      <c r="CJ5" s="2">
        <v>66</v>
      </c>
      <c r="CK5" s="1">
        <v>0</v>
      </c>
      <c r="CL5" s="2">
        <v>1</v>
      </c>
      <c r="CM5" s="1">
        <v>0</v>
      </c>
      <c r="CN5" s="1">
        <v>0</v>
      </c>
      <c r="CO5" s="1">
        <v>0</v>
      </c>
      <c r="CP5" s="1">
        <v>0</v>
      </c>
      <c r="CQ5" s="2">
        <v>3</v>
      </c>
      <c r="CR5" s="2">
        <v>20</v>
      </c>
      <c r="CS5" s="2">
        <v>0.74463000000000001</v>
      </c>
      <c r="CT5" s="2">
        <v>0.63163000000000002</v>
      </c>
      <c r="CU5" s="1" t="s">
        <v>11</v>
      </c>
    </row>
    <row r="6" spans="1:99" s="1" customFormat="1" x14ac:dyDescent="0.25">
      <c r="A6" s="1" t="s">
        <v>32</v>
      </c>
      <c r="C6" s="1" t="s">
        <v>33</v>
      </c>
      <c r="D6" s="1">
        <v>1901</v>
      </c>
      <c r="E6" s="1">
        <f t="shared" si="0"/>
        <v>114</v>
      </c>
      <c r="F6" s="1">
        <v>25.3</v>
      </c>
      <c r="G6" s="1">
        <v>25.3</v>
      </c>
      <c r="H6" s="1">
        <v>106000</v>
      </c>
      <c r="I6" s="1">
        <v>1501</v>
      </c>
      <c r="J6" s="1">
        <v>1501</v>
      </c>
      <c r="K6" s="1">
        <v>1501</v>
      </c>
      <c r="L6" s="1">
        <f t="shared" si="1"/>
        <v>65383409.899999999</v>
      </c>
      <c r="M6" s="1">
        <v>397</v>
      </c>
      <c r="N6" s="1">
        <f t="shared" si="2"/>
        <v>17293320</v>
      </c>
      <c r="O6" s="1">
        <f t="shared" si="3"/>
        <v>0.62031250000000004</v>
      </c>
      <c r="P6" s="1">
        <f t="shared" si="4"/>
        <v>1606603.4200000002</v>
      </c>
      <c r="Q6" s="1">
        <f t="shared" si="5"/>
        <v>1.6066034200000001</v>
      </c>
      <c r="R6" s="1">
        <v>8340</v>
      </c>
      <c r="S6" s="1">
        <f t="shared" si="6"/>
        <v>21600.516599999999</v>
      </c>
      <c r="T6" s="1">
        <f t="shared" si="7"/>
        <v>5337600</v>
      </c>
      <c r="U6" s="1">
        <f t="shared" si="8"/>
        <v>232519200000</v>
      </c>
      <c r="W6" s="1">
        <f t="shared" si="9"/>
        <v>0</v>
      </c>
      <c r="X6" s="1">
        <f t="shared" si="10"/>
        <v>0</v>
      </c>
      <c r="Y6" s="1">
        <f t="shared" si="11"/>
        <v>0</v>
      </c>
      <c r="Z6" s="1">
        <f t="shared" si="12"/>
        <v>3.7808477435217758</v>
      </c>
      <c r="AA6" s="1">
        <f t="shared" si="13"/>
        <v>0</v>
      </c>
      <c r="AB6" s="1">
        <f t="shared" si="14"/>
        <v>0.44832186682076391</v>
      </c>
      <c r="AC6" s="1">
        <v>25.3</v>
      </c>
      <c r="AD6" s="1">
        <f t="shared" si="15"/>
        <v>0.14944062227358798</v>
      </c>
      <c r="AE6" s="1" t="s">
        <v>4</v>
      </c>
      <c r="AF6" s="1">
        <f t="shared" si="16"/>
        <v>13444.836272040302</v>
      </c>
      <c r="AG6" s="1">
        <f t="shared" si="17"/>
        <v>8.0574097181689508E-2</v>
      </c>
      <c r="AH6" s="1">
        <f t="shared" si="18"/>
        <v>0.86775251841596379</v>
      </c>
      <c r="AI6" s="1">
        <f t="shared" si="19"/>
        <v>65383409.899999999</v>
      </c>
      <c r="AJ6" s="1">
        <f t="shared" si="20"/>
        <v>1851453.48</v>
      </c>
      <c r="AK6" s="1">
        <f t="shared" si="21"/>
        <v>1.85145348</v>
      </c>
      <c r="AL6" s="1" t="s">
        <v>4</v>
      </c>
      <c r="AM6" s="1" t="s">
        <v>4</v>
      </c>
      <c r="AN6" s="1" t="s">
        <v>4</v>
      </c>
      <c r="AO6" s="1" t="s">
        <v>4</v>
      </c>
      <c r="AP6" s="1" t="s">
        <v>4</v>
      </c>
      <c r="AQ6" s="1" t="s">
        <v>4</v>
      </c>
      <c r="AR6" s="1" t="s">
        <v>4</v>
      </c>
      <c r="AS6" s="1">
        <v>0</v>
      </c>
      <c r="AT6" s="1" t="s">
        <v>4</v>
      </c>
      <c r="AU6" s="1" t="s">
        <v>4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 t="s">
        <v>11</v>
      </c>
    </row>
    <row r="7" spans="1:99" s="1" customFormat="1" x14ac:dyDescent="0.25">
      <c r="A7" s="1" t="s">
        <v>34</v>
      </c>
      <c r="C7" s="1" t="s">
        <v>35</v>
      </c>
      <c r="D7" s="1">
        <v>1964</v>
      </c>
      <c r="E7" s="1">
        <f t="shared" si="0"/>
        <v>51</v>
      </c>
      <c r="F7" s="1">
        <v>151</v>
      </c>
      <c r="G7" s="1">
        <v>153</v>
      </c>
      <c r="H7" s="1">
        <v>0</v>
      </c>
      <c r="I7" s="1">
        <v>54000</v>
      </c>
      <c r="J7" s="1">
        <v>44000</v>
      </c>
      <c r="K7" s="1">
        <v>54000</v>
      </c>
      <c r="L7" s="1">
        <f t="shared" si="1"/>
        <v>2352234600</v>
      </c>
      <c r="M7" s="1">
        <v>1100</v>
      </c>
      <c r="N7" s="1">
        <f t="shared" si="2"/>
        <v>47916000</v>
      </c>
      <c r="O7" s="1">
        <f t="shared" si="3"/>
        <v>1.71875</v>
      </c>
      <c r="P7" s="1">
        <f t="shared" si="4"/>
        <v>4451546</v>
      </c>
      <c r="Q7" s="1">
        <f t="shared" si="5"/>
        <v>4.4515460000000004</v>
      </c>
      <c r="R7" s="1">
        <v>31.2</v>
      </c>
      <c r="S7" s="1">
        <f t="shared" si="6"/>
        <v>80.807687999999985</v>
      </c>
      <c r="T7" s="1">
        <f t="shared" si="7"/>
        <v>19968</v>
      </c>
      <c r="U7" s="1">
        <f t="shared" si="8"/>
        <v>869856000</v>
      </c>
      <c r="V7" s="1">
        <v>82538.067882999996</v>
      </c>
      <c r="W7" s="1">
        <f t="shared" si="9"/>
        <v>25.157603090738398</v>
      </c>
      <c r="X7" s="1">
        <f t="shared" si="10"/>
        <v>15.632214828632902</v>
      </c>
      <c r="Y7" s="1">
        <f t="shared" si="11"/>
        <v>3.3636338890728643</v>
      </c>
      <c r="Z7" s="1">
        <f t="shared" si="12"/>
        <v>49.090796393688954</v>
      </c>
      <c r="AA7" s="1">
        <f t="shared" si="13"/>
        <v>0.46353707121938814</v>
      </c>
      <c r="AB7" s="1">
        <f t="shared" si="14"/>
        <v>0.97531383563620444</v>
      </c>
      <c r="AC7" s="1">
        <v>151</v>
      </c>
      <c r="AD7" s="1">
        <f t="shared" si="15"/>
        <v>0.32510461187873479</v>
      </c>
      <c r="AE7" s="1">
        <v>173.69900000000001</v>
      </c>
      <c r="AF7" s="1">
        <f t="shared" si="16"/>
        <v>18.152727272727272</v>
      </c>
      <c r="AG7" s="1">
        <f t="shared" si="17"/>
        <v>0.62849995077420617</v>
      </c>
      <c r="AH7" s="1">
        <f t="shared" si="18"/>
        <v>8.2021192074456017E-2</v>
      </c>
      <c r="AI7" s="1">
        <f t="shared" si="19"/>
        <v>1916635600</v>
      </c>
      <c r="AJ7" s="1">
        <f t="shared" si="20"/>
        <v>54273120</v>
      </c>
      <c r="AK7" s="1">
        <f t="shared" si="21"/>
        <v>54.273119999999999</v>
      </c>
      <c r="AL7" s="1" t="s">
        <v>15</v>
      </c>
      <c r="AM7" s="1" t="s">
        <v>4</v>
      </c>
      <c r="AN7" s="1" t="s">
        <v>4</v>
      </c>
      <c r="AO7" s="1" t="s">
        <v>16</v>
      </c>
      <c r="AP7" s="1" t="s">
        <v>17</v>
      </c>
      <c r="AQ7" s="1" t="s">
        <v>18</v>
      </c>
      <c r="AR7" s="1" t="s">
        <v>19</v>
      </c>
      <c r="AS7" s="1">
        <v>1</v>
      </c>
      <c r="AT7" s="1" t="s">
        <v>20</v>
      </c>
      <c r="AU7" s="1" t="s">
        <v>21</v>
      </c>
      <c r="AV7" s="1">
        <v>11</v>
      </c>
      <c r="AW7" s="2">
        <v>27</v>
      </c>
      <c r="AX7" s="2">
        <v>63</v>
      </c>
      <c r="AY7" s="2">
        <v>10</v>
      </c>
      <c r="AZ7" s="1">
        <v>0</v>
      </c>
      <c r="BA7" s="1">
        <v>0</v>
      </c>
      <c r="BB7" s="1">
        <v>0</v>
      </c>
      <c r="BC7" s="2">
        <v>0.1</v>
      </c>
      <c r="BD7" s="1">
        <v>0</v>
      </c>
      <c r="BE7" s="1">
        <v>0</v>
      </c>
      <c r="BF7" s="2">
        <v>84.4</v>
      </c>
      <c r="BG7" s="2">
        <v>0.9</v>
      </c>
      <c r="BH7" s="2">
        <v>12.4</v>
      </c>
      <c r="BI7" s="1">
        <v>0</v>
      </c>
      <c r="BJ7" s="1">
        <v>0</v>
      </c>
      <c r="BK7" s="2">
        <v>1.1000000000000001</v>
      </c>
      <c r="BL7" s="2">
        <v>0.8</v>
      </c>
      <c r="BM7" s="1">
        <v>0</v>
      </c>
      <c r="BN7" s="2">
        <v>0.2</v>
      </c>
      <c r="BO7" s="2">
        <v>24934</v>
      </c>
      <c r="BP7" s="2">
        <v>2838</v>
      </c>
      <c r="BQ7" s="2">
        <v>138</v>
      </c>
      <c r="BR7" s="2">
        <v>16</v>
      </c>
      <c r="BS7" s="2">
        <v>0.19</v>
      </c>
      <c r="BT7" s="2">
        <v>0.02</v>
      </c>
      <c r="BU7" s="2">
        <v>38183</v>
      </c>
      <c r="BV7" s="2">
        <v>211</v>
      </c>
      <c r="BW7" s="2">
        <v>0.28999999999999998</v>
      </c>
      <c r="BX7" s="2">
        <v>162386</v>
      </c>
      <c r="BY7" s="2">
        <v>4886</v>
      </c>
      <c r="BZ7" s="2">
        <v>897</v>
      </c>
      <c r="CA7" s="2">
        <v>27</v>
      </c>
      <c r="CB7" s="2">
        <v>1.05</v>
      </c>
      <c r="CC7" s="2">
        <v>0.03</v>
      </c>
      <c r="CD7" s="2">
        <v>2</v>
      </c>
      <c r="CE7" s="2">
        <v>7</v>
      </c>
      <c r="CF7" s="1">
        <v>0</v>
      </c>
      <c r="CG7" s="2">
        <v>3</v>
      </c>
      <c r="CH7" s="2">
        <v>66</v>
      </c>
      <c r="CI7" s="2">
        <v>32</v>
      </c>
      <c r="CJ7" s="2">
        <v>87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2">
        <v>3</v>
      </c>
      <c r="CS7" s="2">
        <v>0.77893000000000001</v>
      </c>
      <c r="CT7" s="2">
        <v>0.64712999999999998</v>
      </c>
      <c r="CU7" s="1" t="s">
        <v>11</v>
      </c>
    </row>
    <row r="8" spans="1:99" s="1" customFormat="1" x14ac:dyDescent="0.25">
      <c r="A8" s="1" t="s">
        <v>36</v>
      </c>
      <c r="C8" s="1" t="s">
        <v>37</v>
      </c>
      <c r="D8" s="1">
        <v>1913</v>
      </c>
      <c r="E8" s="1">
        <f t="shared" si="0"/>
        <v>102</v>
      </c>
      <c r="F8" s="1">
        <v>38</v>
      </c>
      <c r="G8" s="1">
        <v>48.5</v>
      </c>
      <c r="H8" s="1">
        <v>0</v>
      </c>
      <c r="I8" s="1">
        <v>7800</v>
      </c>
      <c r="J8" s="1">
        <v>4700</v>
      </c>
      <c r="K8" s="1">
        <v>7800</v>
      </c>
      <c r="L8" s="1">
        <f t="shared" si="1"/>
        <v>339767220</v>
      </c>
      <c r="M8" s="1">
        <v>411</v>
      </c>
      <c r="N8" s="1">
        <f t="shared" si="2"/>
        <v>17903160</v>
      </c>
      <c r="O8" s="1">
        <f t="shared" si="3"/>
        <v>0.64218750000000002</v>
      </c>
      <c r="P8" s="1">
        <f t="shared" si="4"/>
        <v>1663259.46</v>
      </c>
      <c r="Q8" s="1">
        <f t="shared" si="5"/>
        <v>1.6632594600000001</v>
      </c>
      <c r="R8" s="1">
        <v>12.9</v>
      </c>
      <c r="S8" s="1">
        <f t="shared" si="6"/>
        <v>33.410871</v>
      </c>
      <c r="T8" s="1">
        <f t="shared" si="7"/>
        <v>8256</v>
      </c>
      <c r="U8" s="1">
        <f t="shared" si="8"/>
        <v>359652000</v>
      </c>
      <c r="V8" s="1">
        <v>31594.099182000002</v>
      </c>
      <c r="W8" s="1">
        <f t="shared" si="9"/>
        <v>9.6298814306735991</v>
      </c>
      <c r="X8" s="1">
        <f t="shared" si="10"/>
        <v>5.9837328204757085</v>
      </c>
      <c r="Y8" s="1">
        <f t="shared" si="11"/>
        <v>2.106375670627993</v>
      </c>
      <c r="Z8" s="1">
        <f t="shared" si="12"/>
        <v>18.978058622053315</v>
      </c>
      <c r="AA8" s="1">
        <f t="shared" si="13"/>
        <v>1.661081608697758</v>
      </c>
      <c r="AB8" s="1">
        <f t="shared" si="14"/>
        <v>1.4982677859515776</v>
      </c>
      <c r="AC8" s="1">
        <v>38</v>
      </c>
      <c r="AD8" s="1">
        <f t="shared" si="15"/>
        <v>0.49942259531719246</v>
      </c>
      <c r="AE8" s="1" t="s">
        <v>4</v>
      </c>
      <c r="AF8" s="1">
        <f t="shared" si="16"/>
        <v>20.087591240875913</v>
      </c>
      <c r="AG8" s="1">
        <f t="shared" si="17"/>
        <v>0.3974956550227422</v>
      </c>
      <c r="AH8" s="1">
        <f t="shared" si="18"/>
        <v>0.28689965908596954</v>
      </c>
      <c r="AI8" s="1">
        <f t="shared" si="19"/>
        <v>204731530</v>
      </c>
      <c r="AJ8" s="1">
        <f t="shared" si="20"/>
        <v>5797356</v>
      </c>
      <c r="AK8" s="1">
        <f t="shared" si="21"/>
        <v>5.7973559999999997</v>
      </c>
      <c r="AL8" s="1" t="s">
        <v>38</v>
      </c>
      <c r="AM8" s="1" t="s">
        <v>4</v>
      </c>
      <c r="AN8" s="1" t="s">
        <v>39</v>
      </c>
      <c r="AO8" s="1" t="s">
        <v>40</v>
      </c>
      <c r="AP8" s="1" t="s">
        <v>4</v>
      </c>
      <c r="AQ8" s="1" t="s">
        <v>4</v>
      </c>
      <c r="AR8" s="1" t="s">
        <v>4</v>
      </c>
      <c r="AS8" s="1">
        <v>0</v>
      </c>
      <c r="AT8" s="1" t="s">
        <v>4</v>
      </c>
      <c r="AU8" s="1" t="s">
        <v>4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 t="s">
        <v>11</v>
      </c>
    </row>
    <row r="9" spans="1:99" s="1" customFormat="1" x14ac:dyDescent="0.25">
      <c r="A9" s="1" t="s">
        <v>41</v>
      </c>
      <c r="B9" s="1" t="s">
        <v>42</v>
      </c>
      <c r="C9" s="1" t="s">
        <v>43</v>
      </c>
      <c r="D9" s="1">
        <v>1963</v>
      </c>
      <c r="E9" s="1">
        <f t="shared" si="0"/>
        <v>52</v>
      </c>
      <c r="F9" s="1">
        <v>38</v>
      </c>
      <c r="G9" s="1">
        <v>64</v>
      </c>
      <c r="H9" s="1">
        <v>209000</v>
      </c>
      <c r="I9" s="1">
        <v>74000</v>
      </c>
      <c r="J9" s="1">
        <v>74000</v>
      </c>
      <c r="K9" s="1">
        <v>74000</v>
      </c>
      <c r="L9" s="1">
        <f t="shared" si="1"/>
        <v>3223432600</v>
      </c>
      <c r="M9" s="1">
        <v>3840</v>
      </c>
      <c r="N9" s="1">
        <f t="shared" si="2"/>
        <v>167270400</v>
      </c>
      <c r="O9" s="1">
        <f t="shared" si="3"/>
        <v>6</v>
      </c>
      <c r="P9" s="1">
        <f t="shared" si="4"/>
        <v>15539942.4</v>
      </c>
      <c r="Q9" s="1">
        <f t="shared" si="5"/>
        <v>15.539942400000001</v>
      </c>
      <c r="R9" s="1">
        <v>23873</v>
      </c>
      <c r="S9" s="1">
        <f t="shared" si="6"/>
        <v>61830.831269999995</v>
      </c>
      <c r="T9" s="1">
        <f t="shared" si="7"/>
        <v>15278720</v>
      </c>
      <c r="U9" s="1">
        <f t="shared" si="8"/>
        <v>665579240000</v>
      </c>
      <c r="W9" s="1">
        <f t="shared" si="9"/>
        <v>0</v>
      </c>
      <c r="X9" s="1">
        <f t="shared" si="10"/>
        <v>0</v>
      </c>
      <c r="Y9" s="1">
        <f t="shared" si="11"/>
        <v>0</v>
      </c>
      <c r="Z9" s="1">
        <f t="shared" si="12"/>
        <v>19.270789093587389</v>
      </c>
      <c r="AA9" s="1">
        <f t="shared" si="13"/>
        <v>0</v>
      </c>
      <c r="AB9" s="1">
        <f t="shared" si="14"/>
        <v>1.5213780863358466</v>
      </c>
      <c r="AC9" s="1">
        <v>38</v>
      </c>
      <c r="AD9" s="1">
        <f t="shared" si="15"/>
        <v>0.50712602877861546</v>
      </c>
      <c r="AE9" s="1" t="s">
        <v>4</v>
      </c>
      <c r="AF9" s="1">
        <f t="shared" si="16"/>
        <v>3978.8333333333335</v>
      </c>
      <c r="AG9" s="1">
        <f t="shared" si="17"/>
        <v>0.13204908587534259</v>
      </c>
      <c r="AH9" s="1">
        <f t="shared" si="18"/>
        <v>0.17024939327887087</v>
      </c>
      <c r="AI9" s="1">
        <f t="shared" si="19"/>
        <v>3223432600</v>
      </c>
      <c r="AJ9" s="1">
        <f t="shared" si="20"/>
        <v>91277520</v>
      </c>
      <c r="AK9" s="1">
        <f t="shared" si="21"/>
        <v>91.277519999999996</v>
      </c>
      <c r="AL9" s="1" t="s">
        <v>4</v>
      </c>
      <c r="AM9" s="1" t="s">
        <v>4</v>
      </c>
      <c r="AN9" s="1" t="s">
        <v>4</v>
      </c>
      <c r="AO9" s="1" t="s">
        <v>4</v>
      </c>
      <c r="AP9" s="1" t="s">
        <v>4</v>
      </c>
      <c r="AQ9" s="1" t="s">
        <v>4</v>
      </c>
      <c r="AR9" s="1" t="s">
        <v>4</v>
      </c>
      <c r="AS9" s="1">
        <v>0</v>
      </c>
      <c r="AT9" s="1" t="s">
        <v>4</v>
      </c>
      <c r="AU9" s="1" t="s">
        <v>4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 t="s">
        <v>11</v>
      </c>
    </row>
    <row r="10" spans="1:99" s="1" customFormat="1" x14ac:dyDescent="0.25">
      <c r="A10" s="1" t="s">
        <v>44</v>
      </c>
      <c r="C10" s="1" t="s">
        <v>45</v>
      </c>
      <c r="D10" s="1">
        <v>1997</v>
      </c>
      <c r="E10" s="1">
        <f t="shared" si="0"/>
        <v>18</v>
      </c>
      <c r="F10" s="1">
        <v>68.3</v>
      </c>
      <c r="G10" s="1">
        <v>69.3</v>
      </c>
      <c r="H10" s="1">
        <v>49161</v>
      </c>
      <c r="I10" s="1">
        <v>25545</v>
      </c>
      <c r="J10" s="1">
        <v>2792</v>
      </c>
      <c r="K10" s="1">
        <v>25545</v>
      </c>
      <c r="L10" s="1">
        <f t="shared" si="1"/>
        <v>1112737645.5</v>
      </c>
      <c r="M10" s="1">
        <v>278</v>
      </c>
      <c r="N10" s="1">
        <f t="shared" si="2"/>
        <v>12109680</v>
      </c>
      <c r="O10" s="1">
        <f t="shared" si="3"/>
        <v>0.43437500000000001</v>
      </c>
      <c r="P10" s="1">
        <f t="shared" si="4"/>
        <v>1125027.08</v>
      </c>
      <c r="Q10" s="1">
        <f t="shared" si="5"/>
        <v>1.12502708</v>
      </c>
      <c r="R10" s="1">
        <v>0</v>
      </c>
      <c r="S10" s="1">
        <f t="shared" si="6"/>
        <v>0</v>
      </c>
      <c r="T10" s="1">
        <f t="shared" si="7"/>
        <v>0</v>
      </c>
      <c r="U10" s="1">
        <f t="shared" si="8"/>
        <v>0</v>
      </c>
      <c r="W10" s="1">
        <f t="shared" si="9"/>
        <v>0</v>
      </c>
      <c r="X10" s="1">
        <f t="shared" si="10"/>
        <v>0</v>
      </c>
      <c r="Y10" s="1">
        <f t="shared" si="11"/>
        <v>0</v>
      </c>
      <c r="Z10" s="1">
        <f t="shared" si="12"/>
        <v>91.888278261688171</v>
      </c>
      <c r="AA10" s="1">
        <f t="shared" si="13"/>
        <v>0</v>
      </c>
      <c r="AB10" s="1">
        <f t="shared" si="14"/>
        <v>4.0360883570287633</v>
      </c>
      <c r="AC10" s="1">
        <v>68.3</v>
      </c>
      <c r="AD10" s="1">
        <f t="shared" si="15"/>
        <v>1.3453627856762544</v>
      </c>
      <c r="AE10" s="1" t="s">
        <v>4</v>
      </c>
      <c r="AF10" s="1">
        <f t="shared" si="16"/>
        <v>0</v>
      </c>
      <c r="AG10" s="1">
        <f t="shared" si="17"/>
        <v>2.3401259309988558</v>
      </c>
      <c r="AH10" s="1">
        <f t="shared" si="18"/>
        <v>0.32667466184382193</v>
      </c>
      <c r="AI10" s="1">
        <f t="shared" si="19"/>
        <v>121619240.8</v>
      </c>
      <c r="AJ10" s="1">
        <f t="shared" si="20"/>
        <v>3443876.16</v>
      </c>
      <c r="AK10" s="1">
        <f t="shared" si="21"/>
        <v>3.4438761600000003</v>
      </c>
      <c r="AL10" s="1" t="s">
        <v>4</v>
      </c>
      <c r="AM10" s="1" t="s">
        <v>4</v>
      </c>
      <c r="AN10" s="1" t="s">
        <v>4</v>
      </c>
      <c r="AO10" s="1" t="s">
        <v>4</v>
      </c>
      <c r="AP10" s="1" t="s">
        <v>4</v>
      </c>
      <c r="AQ10" s="1" t="s">
        <v>4</v>
      </c>
      <c r="AR10" s="1" t="s">
        <v>4</v>
      </c>
      <c r="AS10" s="1">
        <v>0</v>
      </c>
      <c r="AT10" s="1" t="s">
        <v>4</v>
      </c>
      <c r="AU10" s="1" t="s">
        <v>4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 t="s">
        <v>11</v>
      </c>
    </row>
    <row r="11" spans="1:99" s="1" customFormat="1" x14ac:dyDescent="0.25">
      <c r="A11" s="1" t="s">
        <v>46</v>
      </c>
      <c r="B11" s="1" t="s">
        <v>47</v>
      </c>
      <c r="C11" s="1" t="s">
        <v>48</v>
      </c>
      <c r="D11" s="1">
        <v>1934</v>
      </c>
      <c r="E11" s="1">
        <f t="shared" si="0"/>
        <v>81</v>
      </c>
      <c r="F11" s="1">
        <v>42</v>
      </c>
      <c r="G11" s="1">
        <v>103</v>
      </c>
      <c r="H11" s="1">
        <v>12700</v>
      </c>
      <c r="I11" s="1">
        <v>15800</v>
      </c>
      <c r="J11" s="1">
        <v>15800</v>
      </c>
      <c r="K11" s="1">
        <v>15800</v>
      </c>
      <c r="L11" s="1">
        <f t="shared" si="1"/>
        <v>688246420</v>
      </c>
      <c r="M11" s="1">
        <v>700</v>
      </c>
      <c r="N11" s="1">
        <f t="shared" si="2"/>
        <v>30492000</v>
      </c>
      <c r="O11" s="1">
        <f t="shared" si="3"/>
        <v>1.09375</v>
      </c>
      <c r="P11" s="1">
        <f t="shared" si="4"/>
        <v>2832802</v>
      </c>
      <c r="Q11" s="1">
        <f t="shared" si="5"/>
        <v>2.832802</v>
      </c>
      <c r="R11" s="1">
        <v>8490</v>
      </c>
      <c r="S11" s="1">
        <f t="shared" si="6"/>
        <v>21989.015099999997</v>
      </c>
      <c r="T11" s="1">
        <f t="shared" si="7"/>
        <v>5433600</v>
      </c>
      <c r="U11" s="1">
        <f t="shared" si="8"/>
        <v>236701200000</v>
      </c>
      <c r="W11" s="1">
        <f t="shared" si="9"/>
        <v>0</v>
      </c>
      <c r="X11" s="1">
        <f t="shared" si="10"/>
        <v>0</v>
      </c>
      <c r="Y11" s="1">
        <f t="shared" si="11"/>
        <v>0</v>
      </c>
      <c r="Z11" s="1">
        <f t="shared" si="12"/>
        <v>22.571376754558571</v>
      </c>
      <c r="AA11" s="1">
        <f t="shared" si="13"/>
        <v>0</v>
      </c>
      <c r="AB11" s="1">
        <f t="shared" si="14"/>
        <v>1.6122411967541836</v>
      </c>
      <c r="AC11" s="1">
        <v>42</v>
      </c>
      <c r="AD11" s="1">
        <f t="shared" si="15"/>
        <v>0.53741373225139455</v>
      </c>
      <c r="AE11" s="1" t="s">
        <v>4</v>
      </c>
      <c r="AF11" s="1">
        <f t="shared" si="16"/>
        <v>7762.2857142857147</v>
      </c>
      <c r="AG11" s="1">
        <f t="shared" si="17"/>
        <v>0.36225179226893889</v>
      </c>
      <c r="AH11" s="1">
        <f t="shared" si="18"/>
        <v>0.14535401127118786</v>
      </c>
      <c r="AI11" s="1">
        <f t="shared" si="19"/>
        <v>688246420</v>
      </c>
      <c r="AJ11" s="1">
        <f t="shared" si="20"/>
        <v>19488984</v>
      </c>
      <c r="AK11" s="1">
        <f t="shared" si="21"/>
        <v>19.488983999999999</v>
      </c>
      <c r="AL11" s="1" t="s">
        <v>4</v>
      </c>
      <c r="AM11" s="1" t="s">
        <v>4</v>
      </c>
      <c r="AN11" s="1" t="s">
        <v>4</v>
      </c>
      <c r="AO11" s="1" t="s">
        <v>4</v>
      </c>
      <c r="AP11" s="1" t="s">
        <v>4</v>
      </c>
      <c r="AQ11" s="1" t="s">
        <v>4</v>
      </c>
      <c r="AR11" s="1" t="s">
        <v>4</v>
      </c>
      <c r="AS11" s="1">
        <v>0</v>
      </c>
      <c r="AT11" s="1" t="s">
        <v>4</v>
      </c>
      <c r="AU11" s="1" t="s">
        <v>4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 t="s">
        <v>11</v>
      </c>
    </row>
    <row r="12" spans="1:99" s="1" customFormat="1" x14ac:dyDescent="0.25">
      <c r="A12" s="1" t="s">
        <v>49</v>
      </c>
      <c r="B12" s="1" t="s">
        <v>47</v>
      </c>
      <c r="C12" s="1" t="s">
        <v>50</v>
      </c>
      <c r="D12" s="1">
        <v>1934</v>
      </c>
      <c r="E12" s="1">
        <f t="shared" si="0"/>
        <v>81</v>
      </c>
      <c r="F12" s="1">
        <v>37</v>
      </c>
      <c r="G12" s="1">
        <v>101</v>
      </c>
      <c r="H12" s="1">
        <v>13200</v>
      </c>
      <c r="I12" s="1">
        <v>30600</v>
      </c>
      <c r="J12" s="1">
        <v>30600</v>
      </c>
      <c r="K12" s="1">
        <v>30600</v>
      </c>
      <c r="L12" s="1">
        <f t="shared" si="1"/>
        <v>1332932940</v>
      </c>
      <c r="M12" s="1">
        <v>1300</v>
      </c>
      <c r="N12" s="1">
        <f t="shared" si="2"/>
        <v>56628000</v>
      </c>
      <c r="O12" s="1">
        <f t="shared" si="3"/>
        <v>2.03125</v>
      </c>
      <c r="P12" s="1">
        <f t="shared" si="4"/>
        <v>5260918</v>
      </c>
      <c r="Q12" s="1">
        <f t="shared" si="5"/>
        <v>5.2609180000000002</v>
      </c>
      <c r="R12" s="1">
        <v>8816</v>
      </c>
      <c r="S12" s="1">
        <f t="shared" si="6"/>
        <v>22833.351839999999</v>
      </c>
      <c r="T12" s="1">
        <f t="shared" si="7"/>
        <v>5642240</v>
      </c>
      <c r="U12" s="1">
        <f t="shared" si="8"/>
        <v>245790080000</v>
      </c>
      <c r="W12" s="1">
        <f t="shared" si="9"/>
        <v>0</v>
      </c>
      <c r="X12" s="1">
        <f t="shared" si="10"/>
        <v>0</v>
      </c>
      <c r="Y12" s="1">
        <f t="shared" si="11"/>
        <v>0</v>
      </c>
      <c r="Z12" s="1">
        <f t="shared" si="12"/>
        <v>23.538407501589319</v>
      </c>
      <c r="AA12" s="1">
        <f t="shared" si="13"/>
        <v>0</v>
      </c>
      <c r="AB12" s="1">
        <f t="shared" si="14"/>
        <v>1.9085195271558908</v>
      </c>
      <c r="AC12" s="1">
        <v>37</v>
      </c>
      <c r="AD12" s="1">
        <f t="shared" si="15"/>
        <v>0.63617317571863019</v>
      </c>
      <c r="AE12" s="1" t="s">
        <v>4</v>
      </c>
      <c r="AF12" s="1">
        <f t="shared" si="16"/>
        <v>4340.1846153846154</v>
      </c>
      <c r="AG12" s="1">
        <f t="shared" si="17"/>
        <v>0.27720873686940306</v>
      </c>
      <c r="AH12" s="1">
        <f t="shared" si="18"/>
        <v>0.13938241790430433</v>
      </c>
      <c r="AI12" s="1">
        <f t="shared" si="19"/>
        <v>1332932940</v>
      </c>
      <c r="AJ12" s="1">
        <f t="shared" si="20"/>
        <v>37744488</v>
      </c>
      <c r="AK12" s="1">
        <f t="shared" si="21"/>
        <v>37.744487999999997</v>
      </c>
      <c r="AL12" s="1" t="s">
        <v>4</v>
      </c>
      <c r="AM12" s="1" t="s">
        <v>4</v>
      </c>
      <c r="AN12" s="1" t="s">
        <v>4</v>
      </c>
      <c r="AO12" s="1" t="s">
        <v>4</v>
      </c>
      <c r="AP12" s="1" t="s">
        <v>4</v>
      </c>
      <c r="AQ12" s="1" t="s">
        <v>4</v>
      </c>
      <c r="AR12" s="1" t="s">
        <v>4</v>
      </c>
      <c r="AS12" s="1">
        <v>0</v>
      </c>
      <c r="AT12" s="1" t="s">
        <v>4</v>
      </c>
      <c r="AU12" s="1" t="s">
        <v>4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 t="s">
        <v>11</v>
      </c>
    </row>
    <row r="13" spans="1:99" s="1" customFormat="1" x14ac:dyDescent="0.25">
      <c r="A13" s="1" t="s">
        <v>51</v>
      </c>
      <c r="C13" s="1" t="s">
        <v>52</v>
      </c>
      <c r="D13" s="1">
        <v>1972</v>
      </c>
      <c r="E13" s="1">
        <f t="shared" si="0"/>
        <v>43</v>
      </c>
      <c r="F13" s="1">
        <v>96</v>
      </c>
      <c r="G13" s="1">
        <v>110</v>
      </c>
      <c r="H13" s="1">
        <v>0</v>
      </c>
      <c r="I13" s="1">
        <v>25800</v>
      </c>
      <c r="J13" s="1">
        <v>21100</v>
      </c>
      <c r="K13" s="1">
        <v>25800</v>
      </c>
      <c r="L13" s="1">
        <f t="shared" si="1"/>
        <v>1123845420</v>
      </c>
      <c r="M13" s="1">
        <v>600.67521451000005</v>
      </c>
      <c r="N13" s="1">
        <f t="shared" si="2"/>
        <v>26165412.3440556</v>
      </c>
      <c r="O13" s="1">
        <f t="shared" si="3"/>
        <v>0.93855502267187507</v>
      </c>
      <c r="P13" s="1">
        <f t="shared" si="4"/>
        <v>2430848.498591939</v>
      </c>
      <c r="Q13" s="1">
        <f t="shared" si="5"/>
        <v>2.430848498591939</v>
      </c>
      <c r="R13" s="1">
        <v>19.079999999999998</v>
      </c>
      <c r="S13" s="1">
        <f t="shared" si="6"/>
        <v>49.417009199999988</v>
      </c>
      <c r="T13" s="1">
        <f t="shared" si="7"/>
        <v>12211.199999999999</v>
      </c>
      <c r="U13" s="1">
        <f t="shared" si="8"/>
        <v>531950399.99999994</v>
      </c>
      <c r="V13" s="1">
        <v>87631.478172999996</v>
      </c>
      <c r="W13" s="1">
        <f t="shared" si="9"/>
        <v>26.710074547130397</v>
      </c>
      <c r="X13" s="1">
        <f t="shared" si="10"/>
        <v>16.596876177097162</v>
      </c>
      <c r="Y13" s="1">
        <f t="shared" si="11"/>
        <v>4.8327134510721272</v>
      </c>
      <c r="Z13" s="1">
        <f t="shared" si="12"/>
        <v>42.951565418586696</v>
      </c>
      <c r="AA13" s="1">
        <f t="shared" si="13"/>
        <v>1.026267398166602</v>
      </c>
      <c r="AB13" s="1">
        <f t="shared" si="14"/>
        <v>1.342236419330834</v>
      </c>
      <c r="AC13" s="1">
        <v>96</v>
      </c>
      <c r="AD13" s="1">
        <f t="shared" si="15"/>
        <v>0.44741213977694477</v>
      </c>
      <c r="AE13" s="1">
        <v>41.276000000000003</v>
      </c>
      <c r="AF13" s="1">
        <f t="shared" si="16"/>
        <v>20.329122469222021</v>
      </c>
      <c r="AG13" s="1">
        <f t="shared" si="17"/>
        <v>0.74415028712765541</v>
      </c>
      <c r="AH13" s="1">
        <f t="shared" si="18"/>
        <v>9.3399236291355034E-2</v>
      </c>
      <c r="AI13" s="1">
        <f t="shared" si="19"/>
        <v>919113890</v>
      </c>
      <c r="AJ13" s="1">
        <f t="shared" si="20"/>
        <v>26026428</v>
      </c>
      <c r="AK13" s="1">
        <f t="shared" si="21"/>
        <v>26.026427999999999</v>
      </c>
      <c r="AL13" s="1" t="s">
        <v>53</v>
      </c>
      <c r="AM13" s="1" t="s">
        <v>4</v>
      </c>
      <c r="AN13" s="1" t="s">
        <v>54</v>
      </c>
      <c r="AO13" s="1" t="s">
        <v>55</v>
      </c>
      <c r="AP13" s="1" t="s">
        <v>56</v>
      </c>
      <c r="AQ13" s="1" t="s">
        <v>7</v>
      </c>
      <c r="AR13" s="1" t="s">
        <v>57</v>
      </c>
      <c r="AS13" s="1">
        <v>1</v>
      </c>
      <c r="AT13" s="1" t="s">
        <v>58</v>
      </c>
      <c r="AU13" s="1" t="s">
        <v>59</v>
      </c>
      <c r="AV13" s="1">
        <v>11</v>
      </c>
      <c r="AW13" s="2">
        <v>50</v>
      </c>
      <c r="AX13" s="2">
        <v>47</v>
      </c>
      <c r="AY13" s="2">
        <v>3</v>
      </c>
      <c r="AZ13" s="2">
        <v>2.5</v>
      </c>
      <c r="BA13" s="2">
        <v>0.1</v>
      </c>
      <c r="BB13" s="1">
        <v>0</v>
      </c>
      <c r="BC13" s="2">
        <v>1.2</v>
      </c>
      <c r="BD13" s="2">
        <v>0.1</v>
      </c>
      <c r="BE13" s="2">
        <v>2.2999999999999998</v>
      </c>
      <c r="BF13" s="2">
        <v>60.7</v>
      </c>
      <c r="BG13" s="2">
        <v>1.2</v>
      </c>
      <c r="BH13" s="2">
        <v>6.7</v>
      </c>
      <c r="BI13" s="1">
        <v>0</v>
      </c>
      <c r="BJ13" s="1">
        <v>0</v>
      </c>
      <c r="BK13" s="2">
        <v>17.899999999999999</v>
      </c>
      <c r="BL13" s="2">
        <v>5.9</v>
      </c>
      <c r="BM13" s="1">
        <v>0</v>
      </c>
      <c r="BN13" s="2">
        <v>1.3</v>
      </c>
      <c r="BO13" s="2">
        <v>16021</v>
      </c>
      <c r="BP13" s="2">
        <v>1995</v>
      </c>
      <c r="BQ13" s="2">
        <v>105</v>
      </c>
      <c r="BR13" s="2">
        <v>13</v>
      </c>
      <c r="BS13" s="2">
        <v>0.17</v>
      </c>
      <c r="BT13" s="2">
        <v>0.02</v>
      </c>
      <c r="BU13" s="2">
        <v>26175</v>
      </c>
      <c r="BV13" s="2">
        <v>172</v>
      </c>
      <c r="BW13" s="2">
        <v>0.27</v>
      </c>
      <c r="BX13" s="2">
        <v>143010</v>
      </c>
      <c r="BY13" s="2">
        <v>8153</v>
      </c>
      <c r="BZ13" s="2">
        <v>941</v>
      </c>
      <c r="CA13" s="2">
        <v>54</v>
      </c>
      <c r="CB13" s="2">
        <v>3.9</v>
      </c>
      <c r="CC13" s="2">
        <v>0.23</v>
      </c>
      <c r="CD13" s="2">
        <v>7</v>
      </c>
      <c r="CE13" s="2">
        <v>14</v>
      </c>
      <c r="CF13" s="2">
        <v>3</v>
      </c>
      <c r="CG13" s="2">
        <v>12</v>
      </c>
      <c r="CH13" s="2">
        <v>60</v>
      </c>
      <c r="CI13" s="2">
        <v>19</v>
      </c>
      <c r="CJ13" s="2">
        <v>34</v>
      </c>
      <c r="CK13" s="2">
        <v>1</v>
      </c>
      <c r="CL13" s="2">
        <v>2</v>
      </c>
      <c r="CM13" s="1">
        <v>0</v>
      </c>
      <c r="CN13" s="1">
        <v>0</v>
      </c>
      <c r="CO13" s="1">
        <v>0</v>
      </c>
      <c r="CP13" s="1">
        <v>0</v>
      </c>
      <c r="CQ13" s="2">
        <v>9</v>
      </c>
      <c r="CR13" s="2">
        <v>39</v>
      </c>
      <c r="CS13" s="2">
        <v>0.63375000000000004</v>
      </c>
      <c r="CT13" s="2">
        <v>0.71767000000000003</v>
      </c>
      <c r="CU13" s="1" t="s">
        <v>60</v>
      </c>
    </row>
    <row r="14" spans="1:99" s="1" customFormat="1" x14ac:dyDescent="0.25">
      <c r="A14" s="1" t="s">
        <v>61</v>
      </c>
      <c r="C14" s="1" t="s">
        <v>62</v>
      </c>
      <c r="D14" s="1">
        <v>1993</v>
      </c>
      <c r="E14" s="1">
        <f t="shared" si="0"/>
        <v>22</v>
      </c>
      <c r="F14" s="1">
        <v>0</v>
      </c>
      <c r="G14" s="1">
        <v>75</v>
      </c>
      <c r="H14" s="1">
        <v>87000</v>
      </c>
      <c r="I14" s="1">
        <v>25476</v>
      </c>
      <c r="J14" s="1">
        <v>4494</v>
      </c>
      <c r="K14" s="1">
        <v>25476</v>
      </c>
      <c r="L14" s="1">
        <f t="shared" si="1"/>
        <v>1109732012.4000001</v>
      </c>
      <c r="M14" s="1">
        <v>306</v>
      </c>
      <c r="N14" s="1">
        <f t="shared" si="2"/>
        <v>13329360</v>
      </c>
      <c r="O14" s="1">
        <f t="shared" si="3"/>
        <v>0.47812500000000002</v>
      </c>
      <c r="P14" s="1">
        <f t="shared" si="4"/>
        <v>1238339.1600000001</v>
      </c>
      <c r="Q14" s="1">
        <f t="shared" si="5"/>
        <v>1.23833916</v>
      </c>
      <c r="R14" s="1">
        <v>51.3</v>
      </c>
      <c r="S14" s="1">
        <f t="shared" si="6"/>
        <v>132.86648699999998</v>
      </c>
      <c r="T14" s="1">
        <f t="shared" si="7"/>
        <v>32832</v>
      </c>
      <c r="U14" s="1">
        <f t="shared" si="8"/>
        <v>1430244000</v>
      </c>
      <c r="W14" s="1">
        <f t="shared" si="9"/>
        <v>0</v>
      </c>
      <c r="X14" s="1">
        <f t="shared" si="10"/>
        <v>0</v>
      </c>
      <c r="Y14" s="1">
        <f t="shared" si="11"/>
        <v>0</v>
      </c>
      <c r="Z14" s="1">
        <f t="shared" si="12"/>
        <v>83.254710833828483</v>
      </c>
      <c r="AA14" s="1">
        <f t="shared" si="13"/>
        <v>0</v>
      </c>
      <c r="AB14" s="1" t="e">
        <f t="shared" si="14"/>
        <v>#DIV/0!</v>
      </c>
      <c r="AC14" s="1">
        <v>0</v>
      </c>
      <c r="AD14" s="1" t="e">
        <f t="shared" si="15"/>
        <v>#DIV/0!</v>
      </c>
      <c r="AE14" s="1" t="s">
        <v>4</v>
      </c>
      <c r="AF14" s="1">
        <f t="shared" si="16"/>
        <v>107.29411764705883</v>
      </c>
      <c r="AG14" s="1">
        <f t="shared" si="17"/>
        <v>2.0209223011170976</v>
      </c>
      <c r="AH14" s="1">
        <f t="shared" si="18"/>
        <v>0.22339550311333817</v>
      </c>
      <c r="AI14" s="1">
        <f t="shared" si="19"/>
        <v>195758190.59999999</v>
      </c>
      <c r="AJ14" s="1">
        <f t="shared" si="20"/>
        <v>5543259.1200000001</v>
      </c>
      <c r="AK14" s="1">
        <f t="shared" si="21"/>
        <v>5.5432591200000001</v>
      </c>
      <c r="AL14" s="1" t="s">
        <v>4</v>
      </c>
      <c r="AM14" s="1" t="s">
        <v>4</v>
      </c>
      <c r="AN14" s="1" t="s">
        <v>4</v>
      </c>
      <c r="AO14" s="1" t="s">
        <v>4</v>
      </c>
      <c r="AP14" s="1" t="s">
        <v>4</v>
      </c>
      <c r="AQ14" s="1" t="s">
        <v>4</v>
      </c>
      <c r="AR14" s="1" t="s">
        <v>4</v>
      </c>
      <c r="AS14" s="1">
        <v>0</v>
      </c>
      <c r="AT14" s="1" t="s">
        <v>4</v>
      </c>
      <c r="AU14" s="1" t="s">
        <v>4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 t="s">
        <v>11</v>
      </c>
    </row>
    <row r="15" spans="1:99" s="1" customFormat="1" x14ac:dyDescent="0.25">
      <c r="A15" s="1" t="s">
        <v>63</v>
      </c>
      <c r="B15" s="1" t="s">
        <v>47</v>
      </c>
      <c r="C15" s="1" t="s">
        <v>64</v>
      </c>
      <c r="D15" s="1">
        <v>1971</v>
      </c>
      <c r="E15" s="1">
        <f t="shared" si="0"/>
        <v>44</v>
      </c>
      <c r="F15" s="1">
        <v>50</v>
      </c>
      <c r="G15" s="1">
        <v>100</v>
      </c>
      <c r="H15" s="1">
        <v>56800</v>
      </c>
      <c r="I15" s="1">
        <v>153700</v>
      </c>
      <c r="J15" s="1">
        <v>153700</v>
      </c>
      <c r="K15" s="1">
        <v>153700</v>
      </c>
      <c r="L15" s="1">
        <f t="shared" si="1"/>
        <v>6695156630</v>
      </c>
      <c r="M15" s="1">
        <v>5300</v>
      </c>
      <c r="N15" s="1">
        <f t="shared" si="2"/>
        <v>230868000</v>
      </c>
      <c r="O15" s="1">
        <f t="shared" si="3"/>
        <v>8.28125</v>
      </c>
      <c r="P15" s="1">
        <f t="shared" si="4"/>
        <v>21448358</v>
      </c>
      <c r="Q15" s="1">
        <f t="shared" si="5"/>
        <v>21.448358000000002</v>
      </c>
      <c r="R15" s="1">
        <v>40130</v>
      </c>
      <c r="S15" s="1">
        <f t="shared" si="6"/>
        <v>103936.29869999998</v>
      </c>
      <c r="T15" s="1">
        <f t="shared" si="7"/>
        <v>25683200</v>
      </c>
      <c r="U15" s="1">
        <f t="shared" si="8"/>
        <v>1118824400000</v>
      </c>
      <c r="W15" s="1">
        <f t="shared" si="9"/>
        <v>0</v>
      </c>
      <c r="X15" s="1">
        <f t="shared" si="10"/>
        <v>0</v>
      </c>
      <c r="Y15" s="1">
        <f t="shared" si="11"/>
        <v>0</v>
      </c>
      <c r="Z15" s="1">
        <f t="shared" si="12"/>
        <v>28.999933425160698</v>
      </c>
      <c r="AA15" s="1">
        <f t="shared" si="13"/>
        <v>0</v>
      </c>
      <c r="AB15" s="1">
        <f t="shared" si="14"/>
        <v>1.739996005509642</v>
      </c>
      <c r="AC15" s="1">
        <v>50</v>
      </c>
      <c r="AD15" s="1">
        <f t="shared" si="15"/>
        <v>0.57999866850321391</v>
      </c>
      <c r="AE15" s="1" t="s">
        <v>4</v>
      </c>
      <c r="AF15" s="1">
        <f t="shared" si="16"/>
        <v>4845.8867924528304</v>
      </c>
      <c r="AG15" s="1">
        <f t="shared" si="17"/>
        <v>0.1691455509619765</v>
      </c>
      <c r="AH15" s="1">
        <f t="shared" si="18"/>
        <v>0.1131326787233876</v>
      </c>
      <c r="AI15" s="1">
        <f t="shared" si="19"/>
        <v>6695156630</v>
      </c>
      <c r="AJ15" s="1">
        <f t="shared" si="20"/>
        <v>189585876</v>
      </c>
      <c r="AK15" s="1">
        <f t="shared" si="21"/>
        <v>189.58587600000001</v>
      </c>
      <c r="AL15" s="1" t="s">
        <v>4</v>
      </c>
      <c r="AM15" s="1" t="s">
        <v>4</v>
      </c>
      <c r="AN15" s="1" t="s">
        <v>4</v>
      </c>
      <c r="AO15" s="1" t="s">
        <v>4</v>
      </c>
      <c r="AP15" s="1" t="s">
        <v>4</v>
      </c>
      <c r="AQ15" s="1" t="s">
        <v>4</v>
      </c>
      <c r="AR15" s="1" t="s">
        <v>4</v>
      </c>
      <c r="AS15" s="1">
        <v>0</v>
      </c>
      <c r="AT15" s="1" t="s">
        <v>4</v>
      </c>
      <c r="AU15" s="1" t="s">
        <v>4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 t="s">
        <v>11</v>
      </c>
    </row>
    <row r="16" spans="1:99" s="1" customFormat="1" x14ac:dyDescent="0.25">
      <c r="A16" s="1" t="s">
        <v>65</v>
      </c>
      <c r="B16" s="1" t="s">
        <v>47</v>
      </c>
      <c r="C16" s="1" t="s">
        <v>66</v>
      </c>
      <c r="D16" s="1">
        <v>1937</v>
      </c>
      <c r="E16" s="1">
        <f t="shared" si="0"/>
        <v>78</v>
      </c>
      <c r="F16" s="1">
        <v>44</v>
      </c>
      <c r="G16" s="1">
        <v>167</v>
      </c>
      <c r="H16" s="1">
        <v>75100</v>
      </c>
      <c r="I16" s="1">
        <v>390600</v>
      </c>
      <c r="J16" s="1">
        <v>390600</v>
      </c>
      <c r="K16" s="1">
        <v>390600</v>
      </c>
      <c r="L16" s="1">
        <f t="shared" si="1"/>
        <v>17014496940</v>
      </c>
      <c r="M16" s="1">
        <v>12600</v>
      </c>
      <c r="N16" s="1">
        <f t="shared" si="2"/>
        <v>548856000</v>
      </c>
      <c r="O16" s="1">
        <f t="shared" si="3"/>
        <v>19.6875</v>
      </c>
      <c r="P16" s="1">
        <f t="shared" si="4"/>
        <v>50990436</v>
      </c>
      <c r="Q16" s="1">
        <f t="shared" si="5"/>
        <v>50.990436000000003</v>
      </c>
      <c r="R16" s="1">
        <v>53300</v>
      </c>
      <c r="S16" s="1">
        <f t="shared" si="6"/>
        <v>138046.46699999998</v>
      </c>
      <c r="T16" s="1">
        <f t="shared" si="7"/>
        <v>34112000</v>
      </c>
      <c r="U16" s="1">
        <f t="shared" si="8"/>
        <v>1486004000000</v>
      </c>
      <c r="W16" s="1">
        <f t="shared" si="9"/>
        <v>0</v>
      </c>
      <c r="X16" s="1">
        <f t="shared" si="10"/>
        <v>0</v>
      </c>
      <c r="Y16" s="1">
        <f t="shared" si="11"/>
        <v>0</v>
      </c>
      <c r="Z16" s="1">
        <f t="shared" si="12"/>
        <v>30.99992883379247</v>
      </c>
      <c r="AA16" s="1">
        <f t="shared" si="13"/>
        <v>0</v>
      </c>
      <c r="AB16" s="1">
        <f t="shared" si="14"/>
        <v>2.1136315113949413</v>
      </c>
      <c r="AC16" s="1">
        <v>44</v>
      </c>
      <c r="AD16" s="1">
        <f t="shared" si="15"/>
        <v>0.70454383713164703</v>
      </c>
      <c r="AE16" s="1" t="s">
        <v>4</v>
      </c>
      <c r="AF16" s="1">
        <f t="shared" si="16"/>
        <v>2707.3015873015875</v>
      </c>
      <c r="AG16" s="1">
        <f t="shared" si="17"/>
        <v>0.11726730304186786</v>
      </c>
      <c r="AH16" s="1">
        <f t="shared" si="18"/>
        <v>0.10583379622510453</v>
      </c>
      <c r="AI16" s="1">
        <f t="shared" si="19"/>
        <v>17014496940</v>
      </c>
      <c r="AJ16" s="1">
        <f t="shared" si="20"/>
        <v>481797288</v>
      </c>
      <c r="AK16" s="1">
        <f t="shared" si="21"/>
        <v>481.79728799999998</v>
      </c>
      <c r="AL16" s="1" t="s">
        <v>4</v>
      </c>
      <c r="AM16" s="1" t="s">
        <v>4</v>
      </c>
      <c r="AN16" s="1" t="s">
        <v>4</v>
      </c>
      <c r="AO16" s="1" t="s">
        <v>4</v>
      </c>
      <c r="AP16" s="1" t="s">
        <v>4</v>
      </c>
      <c r="AQ16" s="1" t="s">
        <v>4</v>
      </c>
      <c r="AR16" s="1" t="s">
        <v>4</v>
      </c>
      <c r="AS16" s="1">
        <v>0</v>
      </c>
      <c r="AT16" s="1" t="s">
        <v>4</v>
      </c>
      <c r="AU16" s="1" t="s">
        <v>4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 t="s">
        <v>11</v>
      </c>
    </row>
    <row r="17" spans="1:99" s="1" customFormat="1" x14ac:dyDescent="0.25">
      <c r="A17" s="1" t="s">
        <v>67</v>
      </c>
      <c r="B17" s="1" t="s">
        <v>68</v>
      </c>
      <c r="C17" s="1" t="s">
        <v>69</v>
      </c>
      <c r="D17" s="1">
        <v>1981</v>
      </c>
      <c r="E17" s="1">
        <f t="shared" si="0"/>
        <v>34</v>
      </c>
      <c r="F17" s="1">
        <v>0</v>
      </c>
      <c r="G17" s="1">
        <v>296</v>
      </c>
      <c r="H17" s="1">
        <v>0</v>
      </c>
      <c r="I17" s="1">
        <v>94700</v>
      </c>
      <c r="J17" s="1">
        <v>94700</v>
      </c>
      <c r="K17" s="1">
        <v>94700</v>
      </c>
      <c r="L17" s="1">
        <f t="shared" si="1"/>
        <v>4125122530</v>
      </c>
      <c r="M17" s="1">
        <v>952</v>
      </c>
      <c r="N17" s="1">
        <f t="shared" si="2"/>
        <v>41469120</v>
      </c>
      <c r="O17" s="1">
        <f t="shared" si="3"/>
        <v>1.4875</v>
      </c>
      <c r="P17" s="1">
        <f t="shared" si="4"/>
        <v>3852610.72</v>
      </c>
      <c r="Q17" s="1">
        <f t="shared" si="5"/>
        <v>3.8526107200000004</v>
      </c>
      <c r="R17" s="1">
        <v>263</v>
      </c>
      <c r="S17" s="1">
        <f t="shared" si="6"/>
        <v>681.16736999999989</v>
      </c>
      <c r="T17" s="1">
        <f t="shared" si="7"/>
        <v>168320</v>
      </c>
      <c r="U17" s="1">
        <f t="shared" si="8"/>
        <v>7332440000</v>
      </c>
      <c r="W17" s="1">
        <f t="shared" si="9"/>
        <v>0</v>
      </c>
      <c r="X17" s="1">
        <f t="shared" si="10"/>
        <v>0</v>
      </c>
      <c r="Y17" s="1">
        <f t="shared" si="11"/>
        <v>0</v>
      </c>
      <c r="Z17" s="1">
        <f t="shared" si="12"/>
        <v>99.474561553271442</v>
      </c>
      <c r="AA17" s="1">
        <f t="shared" si="13"/>
        <v>0</v>
      </c>
      <c r="AB17" s="1" t="e">
        <f t="shared" si="14"/>
        <v>#DIV/0!</v>
      </c>
      <c r="AC17" s="1">
        <v>0</v>
      </c>
      <c r="AD17" s="1" t="e">
        <f t="shared" si="15"/>
        <v>#DIV/0!</v>
      </c>
      <c r="AE17" s="1" t="s">
        <v>4</v>
      </c>
      <c r="AF17" s="1">
        <f t="shared" si="16"/>
        <v>176.80672268907563</v>
      </c>
      <c r="AG17" s="1">
        <f t="shared" si="17"/>
        <v>1.3689735977747959</v>
      </c>
      <c r="AH17" s="1">
        <f t="shared" si="18"/>
        <v>3.2981700044300795E-2</v>
      </c>
      <c r="AI17" s="1">
        <f t="shared" si="19"/>
        <v>4125122530</v>
      </c>
      <c r="AJ17" s="1">
        <f t="shared" si="20"/>
        <v>116810556</v>
      </c>
      <c r="AK17" s="1">
        <f t="shared" si="21"/>
        <v>116.81055600000001</v>
      </c>
      <c r="AL17" s="1" t="s">
        <v>4</v>
      </c>
      <c r="AM17" s="1" t="s">
        <v>4</v>
      </c>
      <c r="AN17" s="1" t="s">
        <v>4</v>
      </c>
      <c r="AO17" s="1" t="s">
        <v>4</v>
      </c>
      <c r="AP17" s="1" t="s">
        <v>4</v>
      </c>
      <c r="AQ17" s="1" t="s">
        <v>4</v>
      </c>
      <c r="AR17" s="1" t="s">
        <v>4</v>
      </c>
      <c r="AS17" s="1">
        <v>0</v>
      </c>
      <c r="AT17" s="1" t="s">
        <v>4</v>
      </c>
      <c r="AU17" s="1" t="s">
        <v>4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0</v>
      </c>
      <c r="CR17" s="1">
        <v>0</v>
      </c>
      <c r="CS17" s="1">
        <v>0</v>
      </c>
      <c r="CT17" s="1">
        <v>0</v>
      </c>
      <c r="CU17" s="1" t="s">
        <v>11</v>
      </c>
    </row>
    <row r="18" spans="1:99" s="1" customFormat="1" x14ac:dyDescent="0.25">
      <c r="A18" s="1" t="s">
        <v>70</v>
      </c>
      <c r="B18" s="1" t="s">
        <v>71</v>
      </c>
      <c r="C18" s="1" t="s">
        <v>72</v>
      </c>
      <c r="D18" s="1">
        <v>1950</v>
      </c>
      <c r="E18" s="1">
        <f t="shared" si="0"/>
        <v>65</v>
      </c>
      <c r="F18" s="1">
        <v>36</v>
      </c>
      <c r="G18" s="1">
        <v>36</v>
      </c>
      <c r="H18" s="1">
        <v>64200</v>
      </c>
      <c r="I18" s="1">
        <v>6200</v>
      </c>
      <c r="J18" s="1">
        <v>6200</v>
      </c>
      <c r="K18" s="1">
        <v>6200</v>
      </c>
      <c r="L18" s="1">
        <f t="shared" si="1"/>
        <v>270071380</v>
      </c>
      <c r="M18" s="1">
        <v>365</v>
      </c>
      <c r="N18" s="1">
        <f t="shared" si="2"/>
        <v>15899400</v>
      </c>
      <c r="O18" s="1">
        <f t="shared" si="3"/>
        <v>0.5703125</v>
      </c>
      <c r="P18" s="1">
        <f t="shared" si="4"/>
        <v>1477103.9000000001</v>
      </c>
      <c r="Q18" s="1">
        <f t="shared" si="5"/>
        <v>1.4771039000000001</v>
      </c>
      <c r="R18" s="1">
        <v>2648</v>
      </c>
      <c r="S18" s="1">
        <f t="shared" si="6"/>
        <v>6858.2935199999993</v>
      </c>
      <c r="T18" s="1">
        <f t="shared" si="7"/>
        <v>1694720</v>
      </c>
      <c r="U18" s="1">
        <f t="shared" si="8"/>
        <v>73826240000</v>
      </c>
      <c r="W18" s="1">
        <f t="shared" si="9"/>
        <v>0</v>
      </c>
      <c r="X18" s="1">
        <f t="shared" si="10"/>
        <v>0</v>
      </c>
      <c r="Y18" s="1">
        <f t="shared" si="11"/>
        <v>0</v>
      </c>
      <c r="Z18" s="1">
        <f t="shared" si="12"/>
        <v>16.986262374680805</v>
      </c>
      <c r="AA18" s="1">
        <f t="shared" si="13"/>
        <v>0</v>
      </c>
      <c r="AB18" s="1">
        <f t="shared" si="14"/>
        <v>1.4155218645567338</v>
      </c>
      <c r="AC18" s="1">
        <v>36</v>
      </c>
      <c r="AD18" s="1">
        <f t="shared" si="15"/>
        <v>0.47184062151891126</v>
      </c>
      <c r="AE18" s="1" t="s">
        <v>4</v>
      </c>
      <c r="AF18" s="1">
        <f t="shared" si="16"/>
        <v>4643.0684931506848</v>
      </c>
      <c r="AG18" s="1">
        <f t="shared" si="17"/>
        <v>0.37753125237109464</v>
      </c>
      <c r="AH18" s="1">
        <f t="shared" si="18"/>
        <v>0.19314667811081579</v>
      </c>
      <c r="AI18" s="1">
        <f t="shared" si="19"/>
        <v>270071380</v>
      </c>
      <c r="AJ18" s="1">
        <f t="shared" si="20"/>
        <v>7647576</v>
      </c>
      <c r="AK18" s="1">
        <f t="shared" si="21"/>
        <v>7.6475759999999999</v>
      </c>
      <c r="AL18" s="1" t="s">
        <v>4</v>
      </c>
      <c r="AM18" s="1" t="s">
        <v>4</v>
      </c>
      <c r="AN18" s="1" t="s">
        <v>4</v>
      </c>
      <c r="AO18" s="1" t="s">
        <v>4</v>
      </c>
      <c r="AP18" s="1" t="s">
        <v>4</v>
      </c>
      <c r="AQ18" s="1" t="s">
        <v>4</v>
      </c>
      <c r="AR18" s="1" t="s">
        <v>4</v>
      </c>
      <c r="AS18" s="1">
        <v>0</v>
      </c>
      <c r="AT18" s="1" t="s">
        <v>4</v>
      </c>
      <c r="AU18" s="1" t="s">
        <v>4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  <c r="CH18" s="1">
        <v>0</v>
      </c>
      <c r="CI18" s="1">
        <v>0</v>
      </c>
      <c r="CJ18" s="1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0</v>
      </c>
      <c r="CR18" s="1">
        <v>0</v>
      </c>
      <c r="CS18" s="1">
        <v>0</v>
      </c>
      <c r="CT18" s="1">
        <v>0</v>
      </c>
      <c r="CU18" s="1" t="s">
        <v>11</v>
      </c>
    </row>
    <row r="19" spans="1:99" s="1" customFormat="1" x14ac:dyDescent="0.25">
      <c r="A19" s="1" t="s">
        <v>73</v>
      </c>
      <c r="B19" s="1" t="s">
        <v>74</v>
      </c>
      <c r="C19" s="1" t="s">
        <v>75</v>
      </c>
      <c r="D19" s="1">
        <v>1960</v>
      </c>
      <c r="E19" s="1">
        <f t="shared" si="0"/>
        <v>55</v>
      </c>
      <c r="F19" s="1">
        <v>45</v>
      </c>
      <c r="G19" s="1">
        <v>64</v>
      </c>
      <c r="H19" s="1">
        <v>101000</v>
      </c>
      <c r="I19" s="1">
        <v>7600</v>
      </c>
      <c r="J19" s="1">
        <v>7600</v>
      </c>
      <c r="K19" s="1">
        <v>7600</v>
      </c>
      <c r="L19" s="1">
        <f t="shared" si="1"/>
        <v>331055240</v>
      </c>
      <c r="M19" s="1">
        <v>405</v>
      </c>
      <c r="N19" s="1">
        <f t="shared" si="2"/>
        <v>17641800</v>
      </c>
      <c r="O19" s="1">
        <f t="shared" si="3"/>
        <v>0.6328125</v>
      </c>
      <c r="P19" s="1">
        <f t="shared" si="4"/>
        <v>1638978.3</v>
      </c>
      <c r="Q19" s="1">
        <f t="shared" si="5"/>
        <v>1.6389783</v>
      </c>
      <c r="R19" s="1">
        <v>2544</v>
      </c>
      <c r="S19" s="1">
        <f t="shared" si="6"/>
        <v>6588.9345599999997</v>
      </c>
      <c r="T19" s="1">
        <f t="shared" si="7"/>
        <v>1628160</v>
      </c>
      <c r="U19" s="1">
        <f t="shared" si="8"/>
        <v>70926720000</v>
      </c>
      <c r="W19" s="1">
        <f t="shared" si="9"/>
        <v>0</v>
      </c>
      <c r="X19" s="1">
        <f t="shared" si="10"/>
        <v>0</v>
      </c>
      <c r="Y19" s="1">
        <f t="shared" si="11"/>
        <v>0</v>
      </c>
      <c r="Z19" s="1">
        <f t="shared" si="12"/>
        <v>18.765389019261072</v>
      </c>
      <c r="AA19" s="1">
        <f t="shared" si="13"/>
        <v>0</v>
      </c>
      <c r="AB19" s="1">
        <f t="shared" si="14"/>
        <v>1.2510259346174049</v>
      </c>
      <c r="AC19" s="1">
        <v>45</v>
      </c>
      <c r="AD19" s="1">
        <f t="shared" si="15"/>
        <v>0.41700864487246825</v>
      </c>
      <c r="AE19" s="1" t="s">
        <v>4</v>
      </c>
      <c r="AF19" s="1">
        <f t="shared" si="16"/>
        <v>4020.1481481481483</v>
      </c>
      <c r="AG19" s="1">
        <f t="shared" si="17"/>
        <v>0.3959420008213852</v>
      </c>
      <c r="AH19" s="1">
        <f t="shared" si="18"/>
        <v>0.17483464626397202</v>
      </c>
      <c r="AI19" s="1">
        <f t="shared" si="19"/>
        <v>331055240</v>
      </c>
      <c r="AJ19" s="1">
        <f t="shared" si="20"/>
        <v>9374448</v>
      </c>
      <c r="AK19" s="1">
        <f t="shared" si="21"/>
        <v>9.3744479999999992</v>
      </c>
      <c r="AL19" s="1" t="s">
        <v>4</v>
      </c>
      <c r="AM19" s="1" t="s">
        <v>4</v>
      </c>
      <c r="AN19" s="1" t="s">
        <v>4</v>
      </c>
      <c r="AO19" s="1" t="s">
        <v>4</v>
      </c>
      <c r="AP19" s="1" t="s">
        <v>4</v>
      </c>
      <c r="AQ19" s="1" t="s">
        <v>4</v>
      </c>
      <c r="AR19" s="1" t="s">
        <v>4</v>
      </c>
      <c r="AS19" s="1">
        <v>0</v>
      </c>
      <c r="AT19" s="1" t="s">
        <v>4</v>
      </c>
      <c r="AU19" s="1" t="s">
        <v>4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 t="s">
        <v>11</v>
      </c>
    </row>
    <row r="20" spans="1:99" s="1" customFormat="1" x14ac:dyDescent="0.25">
      <c r="A20" s="1" t="s">
        <v>76</v>
      </c>
      <c r="B20" s="1" t="s">
        <v>77</v>
      </c>
      <c r="C20" s="1" t="s">
        <v>78</v>
      </c>
      <c r="D20" s="1">
        <v>1967</v>
      </c>
      <c r="E20" s="1">
        <f t="shared" si="0"/>
        <v>48</v>
      </c>
      <c r="F20" s="1">
        <v>36</v>
      </c>
      <c r="G20" s="1">
        <v>52</v>
      </c>
      <c r="H20" s="1">
        <v>117000</v>
      </c>
      <c r="I20" s="1">
        <v>14400</v>
      </c>
      <c r="J20" s="1">
        <v>14400</v>
      </c>
      <c r="K20" s="1">
        <v>14400</v>
      </c>
      <c r="L20" s="1">
        <f t="shared" si="1"/>
        <v>627262560</v>
      </c>
      <c r="M20" s="1">
        <v>800</v>
      </c>
      <c r="N20" s="1">
        <f t="shared" si="2"/>
        <v>34848000</v>
      </c>
      <c r="O20" s="1">
        <f t="shared" si="3"/>
        <v>1.25</v>
      </c>
      <c r="P20" s="1">
        <f t="shared" si="4"/>
        <v>3237488</v>
      </c>
      <c r="Q20" s="1">
        <f t="shared" si="5"/>
        <v>3.2374880000000004</v>
      </c>
      <c r="R20" s="1">
        <v>2530</v>
      </c>
      <c r="S20" s="1">
        <f t="shared" si="6"/>
        <v>6552.6746999999996</v>
      </c>
      <c r="T20" s="1">
        <f t="shared" si="7"/>
        <v>1619200</v>
      </c>
      <c r="U20" s="1">
        <f t="shared" si="8"/>
        <v>70536400000</v>
      </c>
      <c r="W20" s="1">
        <f t="shared" si="9"/>
        <v>0</v>
      </c>
      <c r="X20" s="1">
        <f t="shared" si="10"/>
        <v>0</v>
      </c>
      <c r="Y20" s="1">
        <f t="shared" si="11"/>
        <v>0</v>
      </c>
      <c r="Z20" s="1">
        <f t="shared" si="12"/>
        <v>17.999958677685949</v>
      </c>
      <c r="AA20" s="1">
        <f t="shared" si="13"/>
        <v>0</v>
      </c>
      <c r="AB20" s="1">
        <f t="shared" si="14"/>
        <v>1.4999965564738291</v>
      </c>
      <c r="AC20" s="1">
        <v>36</v>
      </c>
      <c r="AD20" s="1">
        <f t="shared" si="15"/>
        <v>0.49999885215794304</v>
      </c>
      <c r="AE20" s="1" t="s">
        <v>4</v>
      </c>
      <c r="AF20" s="1">
        <f t="shared" si="16"/>
        <v>2024</v>
      </c>
      <c r="AG20" s="1">
        <f t="shared" si="17"/>
        <v>0.27022655679796209</v>
      </c>
      <c r="AH20" s="1">
        <f t="shared" si="18"/>
        <v>0.18226931572101335</v>
      </c>
      <c r="AI20" s="1">
        <f t="shared" si="19"/>
        <v>627262560</v>
      </c>
      <c r="AJ20" s="1">
        <f t="shared" si="20"/>
        <v>17762112</v>
      </c>
      <c r="AK20" s="1">
        <f t="shared" si="21"/>
        <v>17.762111999999998</v>
      </c>
      <c r="AL20" s="1" t="s">
        <v>4</v>
      </c>
      <c r="AM20" s="1" t="s">
        <v>4</v>
      </c>
      <c r="AN20" s="1" t="s">
        <v>4</v>
      </c>
      <c r="AO20" s="1" t="s">
        <v>4</v>
      </c>
      <c r="AP20" s="1" t="s">
        <v>4</v>
      </c>
      <c r="AQ20" s="1" t="s">
        <v>4</v>
      </c>
      <c r="AR20" s="1" t="s">
        <v>4</v>
      </c>
      <c r="AS20" s="1">
        <v>0</v>
      </c>
      <c r="AT20" s="1" t="s">
        <v>4</v>
      </c>
      <c r="AU20" s="1" t="s">
        <v>4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 t="s">
        <v>11</v>
      </c>
    </row>
    <row r="21" spans="1:99" s="1" customFormat="1" x14ac:dyDescent="0.25">
      <c r="A21" s="1" t="s">
        <v>79</v>
      </c>
      <c r="B21" s="1" t="s">
        <v>80</v>
      </c>
      <c r="C21" s="1" t="s">
        <v>81</v>
      </c>
      <c r="D21" s="1">
        <v>1926</v>
      </c>
      <c r="E21" s="1">
        <f t="shared" si="0"/>
        <v>89</v>
      </c>
      <c r="F21" s="1">
        <v>0</v>
      </c>
      <c r="G21" s="1">
        <v>125</v>
      </c>
      <c r="H21" s="1">
        <v>147000</v>
      </c>
      <c r="I21" s="1">
        <v>72300</v>
      </c>
      <c r="J21" s="1">
        <v>43000</v>
      </c>
      <c r="K21" s="1">
        <v>72300</v>
      </c>
      <c r="L21" s="1">
        <f t="shared" si="1"/>
        <v>3149380770</v>
      </c>
      <c r="M21" s="1">
        <v>6642</v>
      </c>
      <c r="N21" s="1">
        <f t="shared" si="2"/>
        <v>289325520</v>
      </c>
      <c r="O21" s="1">
        <f t="shared" si="3"/>
        <v>10.378125000000001</v>
      </c>
      <c r="P21" s="1">
        <f t="shared" si="4"/>
        <v>26879244.120000001</v>
      </c>
      <c r="Q21" s="1">
        <f t="shared" si="5"/>
        <v>26.879244120000003</v>
      </c>
      <c r="R21" s="1">
        <v>1413</v>
      </c>
      <c r="S21" s="1">
        <f t="shared" si="6"/>
        <v>3659.6558699999996</v>
      </c>
      <c r="T21" s="1">
        <f t="shared" si="7"/>
        <v>904320</v>
      </c>
      <c r="U21" s="1">
        <f t="shared" si="8"/>
        <v>39394440000</v>
      </c>
      <c r="V21" s="1">
        <v>98448.713698000007</v>
      </c>
      <c r="W21" s="1">
        <f t="shared" si="9"/>
        <v>30.007167935150399</v>
      </c>
      <c r="X21" s="1">
        <f t="shared" si="10"/>
        <v>18.645595682119016</v>
      </c>
      <c r="Y21" s="1">
        <f t="shared" si="11"/>
        <v>1.6327187273453996</v>
      </c>
      <c r="Z21" s="1">
        <f t="shared" si="12"/>
        <v>10.885250530267776</v>
      </c>
      <c r="AA21" s="1">
        <f t="shared" si="13"/>
        <v>0.5657498417249891</v>
      </c>
      <c r="AB21" s="1" t="e">
        <f t="shared" si="14"/>
        <v>#DIV/0!</v>
      </c>
      <c r="AC21" s="1">
        <v>0</v>
      </c>
      <c r="AD21" s="1" t="e">
        <f t="shared" si="15"/>
        <v>#DIV/0!</v>
      </c>
      <c r="AE21" s="1">
        <v>3273.44</v>
      </c>
      <c r="AF21" s="1">
        <f t="shared" si="16"/>
        <v>136.15176151761517</v>
      </c>
      <c r="AG21" s="1">
        <f t="shared" si="17"/>
        <v>5.6714029703790796E-2</v>
      </c>
      <c r="AH21" s="1">
        <f t="shared" si="18"/>
        <v>0.50677651884515051</v>
      </c>
      <c r="AI21" s="1">
        <f t="shared" si="19"/>
        <v>1873075700</v>
      </c>
      <c r="AJ21" s="1">
        <f t="shared" si="20"/>
        <v>53039640</v>
      </c>
      <c r="AK21" s="1">
        <f t="shared" si="21"/>
        <v>53.039639999999999</v>
      </c>
      <c r="AL21" s="1" t="s">
        <v>82</v>
      </c>
      <c r="AM21" s="1" t="s">
        <v>4</v>
      </c>
      <c r="AN21" s="1" t="s">
        <v>83</v>
      </c>
      <c r="AO21" s="1" t="s">
        <v>84</v>
      </c>
      <c r="AP21" s="1" t="s">
        <v>85</v>
      </c>
      <c r="AQ21" s="1" t="s">
        <v>86</v>
      </c>
      <c r="AR21" s="1" t="s">
        <v>87</v>
      </c>
      <c r="AS21" s="1">
        <v>4</v>
      </c>
      <c r="AT21" s="1" t="s">
        <v>88</v>
      </c>
      <c r="AU21" s="1" t="s">
        <v>89</v>
      </c>
      <c r="AV21" s="1">
        <v>11</v>
      </c>
      <c r="AW21" s="2">
        <v>47</v>
      </c>
      <c r="AX21" s="2">
        <v>48</v>
      </c>
      <c r="AY21" s="2">
        <v>5</v>
      </c>
      <c r="AZ21" s="2">
        <v>0.9</v>
      </c>
      <c r="BA21" s="2">
        <v>1.3</v>
      </c>
      <c r="BB21" s="1">
        <v>0</v>
      </c>
      <c r="BC21" s="2">
        <v>0.2</v>
      </c>
      <c r="BD21" s="1">
        <v>0</v>
      </c>
      <c r="BE21" s="2">
        <v>0.1</v>
      </c>
      <c r="BF21" s="2">
        <v>61.4</v>
      </c>
      <c r="BG21" s="2">
        <v>10.7</v>
      </c>
      <c r="BH21" s="2">
        <v>13.8</v>
      </c>
      <c r="BI21" s="1">
        <v>0</v>
      </c>
      <c r="BJ21" s="1">
        <v>0</v>
      </c>
      <c r="BK21" s="2">
        <v>8.3000000000000007</v>
      </c>
      <c r="BL21" s="2">
        <v>1.5</v>
      </c>
      <c r="BM21" s="1">
        <v>0</v>
      </c>
      <c r="BN21" s="2">
        <v>1.7</v>
      </c>
      <c r="BO21" s="2">
        <v>380975</v>
      </c>
      <c r="BP21" s="2">
        <v>46509</v>
      </c>
      <c r="BQ21" s="2">
        <v>108</v>
      </c>
      <c r="BR21" s="2">
        <v>13</v>
      </c>
      <c r="BS21" s="2">
        <v>0.15</v>
      </c>
      <c r="BT21" s="2">
        <v>0.02</v>
      </c>
      <c r="BU21" s="2">
        <v>617909</v>
      </c>
      <c r="BV21" s="2">
        <v>175</v>
      </c>
      <c r="BW21" s="2">
        <v>0.25</v>
      </c>
      <c r="BX21" s="2">
        <v>2980750</v>
      </c>
      <c r="BY21" s="2">
        <v>101947</v>
      </c>
      <c r="BZ21" s="2">
        <v>843</v>
      </c>
      <c r="CA21" s="2">
        <v>29</v>
      </c>
      <c r="CB21" s="2">
        <v>1.03</v>
      </c>
      <c r="CC21" s="2">
        <v>0.04</v>
      </c>
      <c r="CD21" s="2">
        <v>3</v>
      </c>
      <c r="CE21" s="2">
        <v>9</v>
      </c>
      <c r="CF21" s="2">
        <v>4</v>
      </c>
      <c r="CG21" s="2">
        <v>12</v>
      </c>
      <c r="CH21" s="2">
        <v>63</v>
      </c>
      <c r="CI21" s="2">
        <v>24</v>
      </c>
      <c r="CJ21" s="2">
        <v>52</v>
      </c>
      <c r="CK21" s="2">
        <v>2</v>
      </c>
      <c r="CL21" s="2">
        <v>3</v>
      </c>
      <c r="CM21" s="1">
        <v>0</v>
      </c>
      <c r="CN21" s="1">
        <v>0</v>
      </c>
      <c r="CO21" s="1">
        <v>0</v>
      </c>
      <c r="CP21" s="1">
        <v>0</v>
      </c>
      <c r="CQ21" s="2">
        <v>4</v>
      </c>
      <c r="CR21" s="2">
        <v>23</v>
      </c>
      <c r="CS21" s="2">
        <v>0.82240999999999997</v>
      </c>
      <c r="CT21" s="2">
        <v>0.81872999999999996</v>
      </c>
      <c r="CU21" s="1" t="s">
        <v>11</v>
      </c>
    </row>
    <row r="22" spans="1:99" s="1" customFormat="1" x14ac:dyDescent="0.25">
      <c r="A22" s="1" t="s">
        <v>90</v>
      </c>
      <c r="B22" s="1" t="s">
        <v>91</v>
      </c>
      <c r="C22" s="1" t="s">
        <v>92</v>
      </c>
      <c r="D22" s="1">
        <v>1965</v>
      </c>
      <c r="E22" s="1">
        <f t="shared" si="0"/>
        <v>50</v>
      </c>
      <c r="F22" s="1">
        <v>327</v>
      </c>
      <c r="G22" s="1">
        <v>390</v>
      </c>
      <c r="H22" s="1">
        <v>412000</v>
      </c>
      <c r="I22" s="1">
        <v>413400</v>
      </c>
      <c r="J22" s="1">
        <v>191540</v>
      </c>
      <c r="K22" s="1">
        <v>413400</v>
      </c>
      <c r="L22" s="1">
        <f t="shared" si="1"/>
        <v>18007662660</v>
      </c>
      <c r="M22" s="1">
        <v>2790</v>
      </c>
      <c r="N22" s="1">
        <f t="shared" si="2"/>
        <v>121532400</v>
      </c>
      <c r="O22" s="1">
        <f t="shared" si="3"/>
        <v>4.359375</v>
      </c>
      <c r="P22" s="1">
        <f t="shared" si="4"/>
        <v>11290739.4</v>
      </c>
      <c r="Q22" s="1">
        <f t="shared" si="5"/>
        <v>11.290739400000001</v>
      </c>
      <c r="R22" s="1">
        <v>803</v>
      </c>
      <c r="S22" s="1">
        <f t="shared" si="6"/>
        <v>2079.76197</v>
      </c>
      <c r="T22" s="1">
        <f t="shared" si="7"/>
        <v>513920</v>
      </c>
      <c r="U22" s="1">
        <f t="shared" si="8"/>
        <v>22387640000</v>
      </c>
      <c r="V22" s="1">
        <v>407831.25621999998</v>
      </c>
      <c r="W22" s="1">
        <f t="shared" si="9"/>
        <v>124.30696689585599</v>
      </c>
      <c r="X22" s="1">
        <f t="shared" si="10"/>
        <v>77.240792940530682</v>
      </c>
      <c r="Y22" s="1">
        <f t="shared" si="11"/>
        <v>10.435882222397856</v>
      </c>
      <c r="Z22" s="1">
        <f t="shared" si="12"/>
        <v>148.17170285454742</v>
      </c>
      <c r="AA22" s="1">
        <f t="shared" si="13"/>
        <v>0.52614309425217487</v>
      </c>
      <c r="AB22" s="1">
        <f t="shared" si="14"/>
        <v>1.3593734206839212</v>
      </c>
      <c r="AC22" s="1">
        <v>327</v>
      </c>
      <c r="AD22" s="1">
        <f t="shared" si="15"/>
        <v>0.45312447356130708</v>
      </c>
      <c r="AE22" s="1">
        <v>1503.47</v>
      </c>
      <c r="AF22" s="1">
        <f t="shared" si="16"/>
        <v>184.20071684587813</v>
      </c>
      <c r="AG22" s="1">
        <f t="shared" si="17"/>
        <v>1.1911451405208495</v>
      </c>
      <c r="AH22" s="1">
        <f t="shared" si="18"/>
        <v>4.7789313122633861E-2</v>
      </c>
      <c r="AI22" s="1">
        <f t="shared" si="19"/>
        <v>8343463246</v>
      </c>
      <c r="AJ22" s="1">
        <f t="shared" si="20"/>
        <v>236260759.20000002</v>
      </c>
      <c r="AK22" s="1">
        <f t="shared" si="21"/>
        <v>236.26075920000002</v>
      </c>
      <c r="AL22" s="1" t="s">
        <v>93</v>
      </c>
      <c r="AM22" s="1" t="s">
        <v>94</v>
      </c>
      <c r="AN22" s="1" t="s">
        <v>95</v>
      </c>
      <c r="AO22" s="1" t="s">
        <v>96</v>
      </c>
      <c r="AP22" s="1" t="s">
        <v>97</v>
      </c>
      <c r="AQ22" s="1" t="s">
        <v>98</v>
      </c>
      <c r="AR22" s="1" t="s">
        <v>99</v>
      </c>
      <c r="AS22" s="1">
        <v>3</v>
      </c>
      <c r="AT22" s="1" t="s">
        <v>100</v>
      </c>
      <c r="AU22" s="1" t="s">
        <v>101</v>
      </c>
      <c r="AV22" s="1">
        <v>11</v>
      </c>
      <c r="AW22" s="2">
        <v>54</v>
      </c>
      <c r="AX22" s="2">
        <v>42</v>
      </c>
      <c r="AY22" s="2">
        <v>4</v>
      </c>
      <c r="AZ22" s="2">
        <v>0.4</v>
      </c>
      <c r="BA22" s="2">
        <v>0.4</v>
      </c>
      <c r="BB22" s="1">
        <v>0</v>
      </c>
      <c r="BC22" s="2">
        <v>0.2</v>
      </c>
      <c r="BD22" s="1">
        <v>0</v>
      </c>
      <c r="BE22" s="2">
        <v>0.1</v>
      </c>
      <c r="BF22" s="2">
        <v>61.9</v>
      </c>
      <c r="BG22" s="2">
        <v>13</v>
      </c>
      <c r="BH22" s="2">
        <v>19.7</v>
      </c>
      <c r="BI22" s="1">
        <v>0</v>
      </c>
      <c r="BJ22" s="1">
        <v>0</v>
      </c>
      <c r="BK22" s="2">
        <v>2.5</v>
      </c>
      <c r="BL22" s="2">
        <v>0.6</v>
      </c>
      <c r="BM22" s="1">
        <v>0</v>
      </c>
      <c r="BN22" s="2">
        <v>1.3</v>
      </c>
      <c r="BO22" s="2">
        <v>209337</v>
      </c>
      <c r="BP22" s="2">
        <v>24631</v>
      </c>
      <c r="BQ22" s="2">
        <v>141</v>
      </c>
      <c r="BR22" s="2">
        <v>17</v>
      </c>
      <c r="BS22" s="2">
        <v>0.16</v>
      </c>
      <c r="BT22" s="2">
        <v>0.02</v>
      </c>
      <c r="BU22" s="2">
        <v>294554</v>
      </c>
      <c r="BV22" s="2">
        <v>199</v>
      </c>
      <c r="BW22" s="2">
        <v>0.22</v>
      </c>
      <c r="BX22" s="2">
        <v>1197795</v>
      </c>
      <c r="BY22" s="2">
        <v>35153</v>
      </c>
      <c r="BZ22" s="2">
        <v>809</v>
      </c>
      <c r="CA22" s="2">
        <v>24</v>
      </c>
      <c r="CB22" s="2">
        <v>0.9</v>
      </c>
      <c r="CC22" s="2">
        <v>0.03</v>
      </c>
      <c r="CD22" s="2">
        <v>3</v>
      </c>
      <c r="CE22" s="2">
        <v>10</v>
      </c>
      <c r="CF22" s="2">
        <v>1</v>
      </c>
      <c r="CG22" s="2">
        <v>4</v>
      </c>
      <c r="CH22" s="2">
        <v>62</v>
      </c>
      <c r="CI22" s="2">
        <v>32</v>
      </c>
      <c r="CJ22" s="2">
        <v>77</v>
      </c>
      <c r="CK22" s="2">
        <v>2</v>
      </c>
      <c r="CL22" s="2">
        <v>2</v>
      </c>
      <c r="CM22" s="1">
        <v>0</v>
      </c>
      <c r="CN22" s="1">
        <v>0</v>
      </c>
      <c r="CO22" s="1">
        <v>0</v>
      </c>
      <c r="CP22" s="1">
        <v>0</v>
      </c>
      <c r="CQ22" s="2">
        <v>1</v>
      </c>
      <c r="CR22" s="2">
        <v>7</v>
      </c>
      <c r="CS22" s="2">
        <v>0.83435999999999999</v>
      </c>
      <c r="CT22" s="2">
        <v>0.77146999999999999</v>
      </c>
      <c r="CU22" s="1" t="s">
        <v>11</v>
      </c>
    </row>
    <row r="23" spans="1:99" s="1" customFormat="1" x14ac:dyDescent="0.25">
      <c r="A23" s="1" t="s">
        <v>102</v>
      </c>
      <c r="B23" s="1" t="s">
        <v>103</v>
      </c>
      <c r="C23" s="1" t="s">
        <v>104</v>
      </c>
      <c r="D23" s="1">
        <v>1965</v>
      </c>
      <c r="E23" s="1">
        <f t="shared" si="0"/>
        <v>50</v>
      </c>
      <c r="F23" s="1">
        <v>36</v>
      </c>
      <c r="G23" s="1">
        <v>64</v>
      </c>
      <c r="H23" s="1">
        <v>197500</v>
      </c>
      <c r="I23" s="1">
        <v>89300</v>
      </c>
      <c r="J23" s="1">
        <v>89300</v>
      </c>
      <c r="K23" s="1">
        <v>89300</v>
      </c>
      <c r="L23" s="1">
        <f t="shared" si="1"/>
        <v>3889899070</v>
      </c>
      <c r="M23" s="1">
        <v>5140</v>
      </c>
      <c r="N23" s="1">
        <f t="shared" si="2"/>
        <v>223898400</v>
      </c>
      <c r="O23" s="1">
        <f t="shared" si="3"/>
        <v>8.03125</v>
      </c>
      <c r="P23" s="1">
        <f t="shared" si="4"/>
        <v>20800860.400000002</v>
      </c>
      <c r="Q23" s="1">
        <f t="shared" si="5"/>
        <v>20.800860400000001</v>
      </c>
      <c r="R23" s="1">
        <v>24639</v>
      </c>
      <c r="S23" s="1">
        <f t="shared" si="6"/>
        <v>63814.763609999995</v>
      </c>
      <c r="T23" s="1">
        <f t="shared" si="7"/>
        <v>15768960</v>
      </c>
      <c r="U23" s="1">
        <f t="shared" si="8"/>
        <v>686935320000</v>
      </c>
      <c r="W23" s="1">
        <f t="shared" si="9"/>
        <v>0</v>
      </c>
      <c r="X23" s="1">
        <f t="shared" si="10"/>
        <v>0</v>
      </c>
      <c r="Y23" s="1">
        <f t="shared" si="11"/>
        <v>0</v>
      </c>
      <c r="Z23" s="1">
        <f t="shared" si="12"/>
        <v>17.373500971869383</v>
      </c>
      <c r="AA23" s="1">
        <f t="shared" si="13"/>
        <v>0</v>
      </c>
      <c r="AB23" s="1">
        <f t="shared" si="14"/>
        <v>1.447791747655782</v>
      </c>
      <c r="AC23" s="1">
        <v>36</v>
      </c>
      <c r="AD23" s="1">
        <f t="shared" si="15"/>
        <v>0.48259724921859398</v>
      </c>
      <c r="AE23" s="1" t="s">
        <v>4</v>
      </c>
      <c r="AF23" s="1">
        <f t="shared" si="16"/>
        <v>3067.8910505836575</v>
      </c>
      <c r="AG23" s="1">
        <f t="shared" si="17"/>
        <v>0.10289808594317668</v>
      </c>
      <c r="AH23" s="1">
        <f t="shared" si="18"/>
        <v>0.18884162475373076</v>
      </c>
      <c r="AI23" s="1">
        <f t="shared" si="19"/>
        <v>3889899070</v>
      </c>
      <c r="AJ23" s="1">
        <f t="shared" si="20"/>
        <v>110149764</v>
      </c>
      <c r="AK23" s="1">
        <f t="shared" si="21"/>
        <v>110.149764</v>
      </c>
      <c r="AL23" s="1" t="s">
        <v>4</v>
      </c>
      <c r="AM23" s="1" t="s">
        <v>4</v>
      </c>
      <c r="AN23" s="1" t="s">
        <v>4</v>
      </c>
      <c r="AO23" s="1" t="s">
        <v>4</v>
      </c>
      <c r="AP23" s="1" t="s">
        <v>4</v>
      </c>
      <c r="AQ23" s="1" t="s">
        <v>4</v>
      </c>
      <c r="AR23" s="1" t="s">
        <v>4</v>
      </c>
      <c r="AS23" s="1">
        <v>0</v>
      </c>
      <c r="AT23" s="1" t="s">
        <v>4</v>
      </c>
      <c r="AU23" s="1" t="s">
        <v>4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 t="s">
        <v>11</v>
      </c>
    </row>
    <row r="24" spans="1:99" s="1" customFormat="1" x14ac:dyDescent="0.25">
      <c r="A24" s="1" t="s">
        <v>105</v>
      </c>
      <c r="B24" s="1" t="s">
        <v>47</v>
      </c>
      <c r="C24" s="1" t="s">
        <v>106</v>
      </c>
      <c r="D24" s="1">
        <v>1976</v>
      </c>
      <c r="E24" s="1">
        <f t="shared" si="0"/>
        <v>39</v>
      </c>
      <c r="F24" s="1">
        <v>44</v>
      </c>
      <c r="G24" s="1">
        <v>111</v>
      </c>
      <c r="H24" s="1">
        <v>46800</v>
      </c>
      <c r="I24" s="1">
        <v>177600</v>
      </c>
      <c r="J24" s="1">
        <v>177600</v>
      </c>
      <c r="K24" s="1">
        <v>177600</v>
      </c>
      <c r="L24" s="1">
        <f t="shared" si="1"/>
        <v>7736238240</v>
      </c>
      <c r="M24" s="1">
        <v>6400</v>
      </c>
      <c r="N24" s="1">
        <f t="shared" si="2"/>
        <v>278784000</v>
      </c>
      <c r="O24" s="1">
        <f t="shared" si="3"/>
        <v>10</v>
      </c>
      <c r="P24" s="1">
        <f t="shared" si="4"/>
        <v>25899904</v>
      </c>
      <c r="Q24" s="1">
        <f t="shared" si="5"/>
        <v>25.899904000000003</v>
      </c>
      <c r="R24" s="1">
        <v>26900</v>
      </c>
      <c r="S24" s="1">
        <f t="shared" si="6"/>
        <v>69670.731</v>
      </c>
      <c r="T24" s="1">
        <f t="shared" si="7"/>
        <v>17216000</v>
      </c>
      <c r="U24" s="1">
        <f t="shared" si="8"/>
        <v>749972000000</v>
      </c>
      <c r="W24" s="1">
        <f t="shared" si="9"/>
        <v>0</v>
      </c>
      <c r="X24" s="1">
        <f t="shared" si="10"/>
        <v>0</v>
      </c>
      <c r="Y24" s="1">
        <f t="shared" si="11"/>
        <v>0</v>
      </c>
      <c r="Z24" s="1">
        <f t="shared" si="12"/>
        <v>27.749936294765842</v>
      </c>
      <c r="AA24" s="1">
        <f t="shared" si="13"/>
        <v>0</v>
      </c>
      <c r="AB24" s="1">
        <f t="shared" si="14"/>
        <v>1.8920411110067619</v>
      </c>
      <c r="AC24" s="1">
        <v>44</v>
      </c>
      <c r="AD24" s="1">
        <f t="shared" si="15"/>
        <v>0.63068037033558733</v>
      </c>
      <c r="AE24" s="1" t="s">
        <v>4</v>
      </c>
      <c r="AF24" s="1">
        <f t="shared" si="16"/>
        <v>2690</v>
      </c>
      <c r="AG24" s="1">
        <f t="shared" si="17"/>
        <v>0.14729008621740913</v>
      </c>
      <c r="AH24" s="1">
        <f t="shared" si="18"/>
        <v>0.11822874533254921</v>
      </c>
      <c r="AI24" s="1">
        <f t="shared" si="19"/>
        <v>7736238240</v>
      </c>
      <c r="AJ24" s="1">
        <f t="shared" si="20"/>
        <v>219066048</v>
      </c>
      <c r="AK24" s="1">
        <f t="shared" si="21"/>
        <v>219.06604799999999</v>
      </c>
      <c r="AL24" s="1" t="s">
        <v>4</v>
      </c>
      <c r="AM24" s="1" t="s">
        <v>4</v>
      </c>
      <c r="AN24" s="1" t="s">
        <v>4</v>
      </c>
      <c r="AO24" s="1" t="s">
        <v>4</v>
      </c>
      <c r="AP24" s="1" t="s">
        <v>4</v>
      </c>
      <c r="AQ24" s="1" t="s">
        <v>4</v>
      </c>
      <c r="AR24" s="1" t="s">
        <v>4</v>
      </c>
      <c r="AS24" s="1">
        <v>0</v>
      </c>
      <c r="AT24" s="1" t="s">
        <v>4</v>
      </c>
      <c r="AU24" s="1" t="s">
        <v>4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 t="s">
        <v>11</v>
      </c>
    </row>
    <row r="25" spans="1:99" s="1" customFormat="1" x14ac:dyDescent="0.25">
      <c r="A25" s="1" t="s">
        <v>107</v>
      </c>
      <c r="C25" s="1" t="s">
        <v>108</v>
      </c>
      <c r="D25" s="1">
        <v>1978</v>
      </c>
      <c r="E25" s="1">
        <f t="shared" si="0"/>
        <v>37</v>
      </c>
      <c r="F25" s="1">
        <v>243</v>
      </c>
      <c r="G25" s="1">
        <v>243</v>
      </c>
      <c r="H25" s="1">
        <v>0</v>
      </c>
      <c r="I25" s="1">
        <v>19896</v>
      </c>
      <c r="J25" s="1">
        <v>0</v>
      </c>
      <c r="K25" s="1">
        <v>19896</v>
      </c>
      <c r="L25" s="1">
        <f t="shared" si="1"/>
        <v>866667770.39999998</v>
      </c>
      <c r="M25" s="1">
        <v>266</v>
      </c>
      <c r="N25" s="1">
        <f t="shared" si="2"/>
        <v>11586960</v>
      </c>
      <c r="O25" s="1">
        <f t="shared" si="3"/>
        <v>0.41562500000000002</v>
      </c>
      <c r="P25" s="1">
        <f t="shared" si="4"/>
        <v>1076464.76</v>
      </c>
      <c r="Q25" s="1">
        <f t="shared" si="5"/>
        <v>1.0764647600000001</v>
      </c>
      <c r="R25" s="1">
        <v>0</v>
      </c>
      <c r="S25" s="1">
        <f t="shared" si="6"/>
        <v>0</v>
      </c>
      <c r="T25" s="1">
        <f t="shared" si="7"/>
        <v>0</v>
      </c>
      <c r="U25" s="1">
        <f t="shared" si="8"/>
        <v>0</v>
      </c>
      <c r="W25" s="1">
        <f t="shared" si="9"/>
        <v>0</v>
      </c>
      <c r="X25" s="1">
        <f t="shared" si="10"/>
        <v>0</v>
      </c>
      <c r="Y25" s="1">
        <f t="shared" si="11"/>
        <v>0</v>
      </c>
      <c r="Z25" s="1">
        <f t="shared" si="12"/>
        <v>74.796820770935597</v>
      </c>
      <c r="AA25" s="1" t="e">
        <f t="shared" si="13"/>
        <v>#DIV/0!</v>
      </c>
      <c r="AB25" s="1">
        <f t="shared" si="14"/>
        <v>0.92341754038192092</v>
      </c>
      <c r="AC25" s="1">
        <v>243</v>
      </c>
      <c r="AD25" s="1">
        <f t="shared" si="15"/>
        <v>0.30780584679397366</v>
      </c>
      <c r="AE25" s="1" t="s">
        <v>4</v>
      </c>
      <c r="AF25" s="1">
        <f t="shared" si="16"/>
        <v>0</v>
      </c>
      <c r="AG25" s="1">
        <f t="shared" si="17"/>
        <v>1.9473491854156586</v>
      </c>
      <c r="AH25" s="1" t="e">
        <f t="shared" si="18"/>
        <v>#DIV/0!</v>
      </c>
      <c r="AI25" s="1">
        <f t="shared" si="19"/>
        <v>0</v>
      </c>
      <c r="AJ25" s="1">
        <f t="shared" si="20"/>
        <v>0</v>
      </c>
      <c r="AK25" s="1">
        <f t="shared" si="21"/>
        <v>0</v>
      </c>
      <c r="AL25" s="1" t="s">
        <v>4</v>
      </c>
      <c r="AM25" s="1" t="s">
        <v>4</v>
      </c>
      <c r="AN25" s="1" t="s">
        <v>4</v>
      </c>
      <c r="AO25" s="1" t="s">
        <v>4</v>
      </c>
      <c r="AP25" s="1" t="s">
        <v>4</v>
      </c>
      <c r="AQ25" s="1" t="s">
        <v>4</v>
      </c>
      <c r="AR25" s="1" t="s">
        <v>4</v>
      </c>
      <c r="AS25" s="1">
        <v>0</v>
      </c>
      <c r="AT25" s="1" t="s">
        <v>4</v>
      </c>
      <c r="AU25" s="1" t="s">
        <v>4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R25" s="1">
        <v>0</v>
      </c>
      <c r="CS25" s="1">
        <v>0</v>
      </c>
      <c r="CT25" s="1">
        <v>0</v>
      </c>
      <c r="CU25" s="1" t="s">
        <v>11</v>
      </c>
    </row>
    <row r="26" spans="1:99" s="1" customFormat="1" x14ac:dyDescent="0.25">
      <c r="A26" s="1" t="s">
        <v>109</v>
      </c>
      <c r="B26" s="1" t="s">
        <v>47</v>
      </c>
      <c r="C26" s="1" t="s">
        <v>110</v>
      </c>
      <c r="D26" s="1">
        <v>1937</v>
      </c>
      <c r="E26" s="1">
        <f t="shared" si="0"/>
        <v>78</v>
      </c>
      <c r="F26" s="1">
        <v>42</v>
      </c>
      <c r="G26" s="1">
        <v>110</v>
      </c>
      <c r="H26" s="1">
        <v>17000</v>
      </c>
      <c r="I26" s="1">
        <v>79100</v>
      </c>
      <c r="J26" s="1">
        <v>79100</v>
      </c>
      <c r="K26" s="1">
        <v>79100</v>
      </c>
      <c r="L26" s="1">
        <f t="shared" si="1"/>
        <v>3445588090</v>
      </c>
      <c r="M26" s="1">
        <v>3100</v>
      </c>
      <c r="N26" s="1">
        <f t="shared" si="2"/>
        <v>135036000</v>
      </c>
      <c r="O26" s="1">
        <f t="shared" si="3"/>
        <v>4.84375</v>
      </c>
      <c r="P26" s="1">
        <f t="shared" si="4"/>
        <v>12545266</v>
      </c>
      <c r="Q26" s="1">
        <f t="shared" si="5"/>
        <v>12.545266</v>
      </c>
      <c r="R26" s="1">
        <v>11813</v>
      </c>
      <c r="S26" s="1">
        <f t="shared" si="6"/>
        <v>30595.551869999999</v>
      </c>
      <c r="T26" s="1">
        <f t="shared" si="7"/>
        <v>7560320</v>
      </c>
      <c r="U26" s="1">
        <f t="shared" si="8"/>
        <v>329346440000</v>
      </c>
      <c r="W26" s="1">
        <f t="shared" si="9"/>
        <v>0</v>
      </c>
      <c r="X26" s="1">
        <f t="shared" si="10"/>
        <v>0</v>
      </c>
      <c r="Y26" s="1">
        <f t="shared" si="11"/>
        <v>0</v>
      </c>
      <c r="Z26" s="1">
        <f t="shared" si="12"/>
        <v>25.516070455285998</v>
      </c>
      <c r="AA26" s="1">
        <f t="shared" si="13"/>
        <v>0</v>
      </c>
      <c r="AB26" s="1">
        <f t="shared" si="14"/>
        <v>1.8225764610918571</v>
      </c>
      <c r="AC26" s="1">
        <v>42</v>
      </c>
      <c r="AD26" s="1">
        <f t="shared" si="15"/>
        <v>0.60752548703061904</v>
      </c>
      <c r="AE26" s="1" t="s">
        <v>4</v>
      </c>
      <c r="AF26" s="1">
        <f t="shared" si="16"/>
        <v>2438.8129032258066</v>
      </c>
      <c r="AG26" s="1">
        <f t="shared" si="17"/>
        <v>0.19459624632575492</v>
      </c>
      <c r="AH26" s="1">
        <f t="shared" si="18"/>
        <v>0.12857936557816113</v>
      </c>
      <c r="AI26" s="1">
        <f t="shared" si="19"/>
        <v>3445588090</v>
      </c>
      <c r="AJ26" s="1">
        <f t="shared" si="20"/>
        <v>97568268</v>
      </c>
      <c r="AK26" s="1">
        <f t="shared" si="21"/>
        <v>97.568268000000003</v>
      </c>
      <c r="AL26" s="1" t="s">
        <v>4</v>
      </c>
      <c r="AM26" s="1" t="s">
        <v>4</v>
      </c>
      <c r="AN26" s="1" t="s">
        <v>4</v>
      </c>
      <c r="AO26" s="1" t="s">
        <v>4</v>
      </c>
      <c r="AP26" s="1" t="s">
        <v>4</v>
      </c>
      <c r="AQ26" s="1" t="s">
        <v>4</v>
      </c>
      <c r="AR26" s="1" t="s">
        <v>4</v>
      </c>
      <c r="AS26" s="1">
        <v>0</v>
      </c>
      <c r="AT26" s="1" t="s">
        <v>4</v>
      </c>
      <c r="AU26" s="1" t="s">
        <v>4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R26" s="1">
        <v>0</v>
      </c>
      <c r="CS26" s="1">
        <v>0</v>
      </c>
      <c r="CT26" s="1">
        <v>0</v>
      </c>
      <c r="CU26" s="1" t="s">
        <v>11</v>
      </c>
    </row>
    <row r="27" spans="1:99" s="1" customFormat="1" x14ac:dyDescent="0.25">
      <c r="A27" s="1" t="s">
        <v>111</v>
      </c>
      <c r="C27" s="1" t="s">
        <v>112</v>
      </c>
      <c r="D27" s="1">
        <v>2002</v>
      </c>
      <c r="E27" s="1">
        <f t="shared" si="0"/>
        <v>13</v>
      </c>
      <c r="F27" s="1">
        <v>0</v>
      </c>
      <c r="G27" s="1">
        <v>93</v>
      </c>
      <c r="H27" s="1">
        <v>0</v>
      </c>
      <c r="I27" s="1">
        <v>44231</v>
      </c>
      <c r="J27" s="1">
        <v>3717</v>
      </c>
      <c r="K27" s="1">
        <v>44231</v>
      </c>
      <c r="L27" s="1">
        <f t="shared" si="1"/>
        <v>1926697936.9000001</v>
      </c>
      <c r="M27" s="1">
        <v>306</v>
      </c>
      <c r="N27" s="1">
        <f t="shared" si="2"/>
        <v>13329360</v>
      </c>
      <c r="O27" s="1">
        <f t="shared" si="3"/>
        <v>0.47812500000000002</v>
      </c>
      <c r="P27" s="1">
        <f t="shared" si="4"/>
        <v>1238339.1600000001</v>
      </c>
      <c r="Q27" s="1">
        <f t="shared" si="5"/>
        <v>1.23833916</v>
      </c>
      <c r="R27" s="1">
        <v>0</v>
      </c>
      <c r="S27" s="1">
        <f t="shared" si="6"/>
        <v>0</v>
      </c>
      <c r="T27" s="1">
        <f t="shared" si="7"/>
        <v>0</v>
      </c>
      <c r="U27" s="1">
        <f t="shared" si="8"/>
        <v>0</v>
      </c>
      <c r="W27" s="1">
        <f t="shared" si="9"/>
        <v>0</v>
      </c>
      <c r="X27" s="1">
        <f t="shared" si="10"/>
        <v>0</v>
      </c>
      <c r="Y27" s="1">
        <f t="shared" si="11"/>
        <v>0</v>
      </c>
      <c r="Z27" s="1">
        <f t="shared" si="12"/>
        <v>144.54541980260117</v>
      </c>
      <c r="AA27" s="1">
        <f t="shared" si="13"/>
        <v>0</v>
      </c>
      <c r="AB27" s="1" t="e">
        <f t="shared" si="14"/>
        <v>#DIV/0!</v>
      </c>
      <c r="AC27" s="1">
        <v>0</v>
      </c>
      <c r="AD27" s="1" t="e">
        <f t="shared" si="15"/>
        <v>#DIV/0!</v>
      </c>
      <c r="AE27" s="1" t="s">
        <v>4</v>
      </c>
      <c r="AF27" s="1">
        <f t="shared" si="16"/>
        <v>0</v>
      </c>
      <c r="AG27" s="1">
        <f t="shared" si="17"/>
        <v>3.5086910936061519</v>
      </c>
      <c r="AH27" s="1">
        <f t="shared" si="18"/>
        <v>0.27009399811443147</v>
      </c>
      <c r="AI27" s="1">
        <f t="shared" si="19"/>
        <v>161912148.30000001</v>
      </c>
      <c r="AJ27" s="1">
        <f t="shared" si="20"/>
        <v>4584845.16</v>
      </c>
      <c r="AK27" s="1">
        <f t="shared" si="21"/>
        <v>4.5848451600000004</v>
      </c>
      <c r="AL27" s="1" t="s">
        <v>4</v>
      </c>
      <c r="AM27" s="1" t="s">
        <v>4</v>
      </c>
      <c r="AN27" s="1" t="s">
        <v>4</v>
      </c>
      <c r="AO27" s="1" t="s">
        <v>4</v>
      </c>
      <c r="AP27" s="1" t="s">
        <v>4</v>
      </c>
      <c r="AQ27" s="1" t="s">
        <v>4</v>
      </c>
      <c r="AR27" s="1" t="s">
        <v>4</v>
      </c>
      <c r="AS27" s="1">
        <v>0</v>
      </c>
      <c r="AT27" s="1" t="s">
        <v>4</v>
      </c>
      <c r="AU27" s="1" t="s">
        <v>4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 t="s">
        <v>11</v>
      </c>
    </row>
    <row r="28" spans="1:99" s="1" customFormat="1" x14ac:dyDescent="0.25">
      <c r="A28" s="1" t="s">
        <v>113</v>
      </c>
      <c r="B28" s="1" t="s">
        <v>114</v>
      </c>
      <c r="C28" s="1" t="s">
        <v>115</v>
      </c>
      <c r="D28" s="1">
        <v>1947</v>
      </c>
      <c r="E28" s="1">
        <f t="shared" si="0"/>
        <v>68</v>
      </c>
      <c r="F28" s="1">
        <v>152</v>
      </c>
      <c r="G28" s="1">
        <v>165</v>
      </c>
      <c r="H28" s="1">
        <v>430000</v>
      </c>
      <c r="I28" s="1">
        <v>631000</v>
      </c>
      <c r="J28" s="1">
        <v>38350</v>
      </c>
      <c r="K28" s="1">
        <v>631000</v>
      </c>
      <c r="L28" s="1">
        <f t="shared" si="1"/>
        <v>27486296900</v>
      </c>
      <c r="M28" s="1">
        <v>2040</v>
      </c>
      <c r="N28" s="1">
        <f t="shared" si="2"/>
        <v>88862400</v>
      </c>
      <c r="O28" s="1">
        <f t="shared" si="3"/>
        <v>3.1875</v>
      </c>
      <c r="P28" s="1">
        <f t="shared" si="4"/>
        <v>8255594.4000000004</v>
      </c>
      <c r="Q28" s="1">
        <f t="shared" si="5"/>
        <v>8.2555943999999997</v>
      </c>
      <c r="R28" s="1">
        <v>4565</v>
      </c>
      <c r="S28" s="1">
        <f t="shared" si="6"/>
        <v>11823.304349999999</v>
      </c>
      <c r="T28" s="1">
        <f t="shared" si="7"/>
        <v>2921600</v>
      </c>
      <c r="U28" s="1">
        <f t="shared" si="8"/>
        <v>127272200000</v>
      </c>
      <c r="V28" s="1">
        <v>97197.103086000003</v>
      </c>
      <c r="W28" s="1">
        <f t="shared" si="9"/>
        <v>29.625677020612798</v>
      </c>
      <c r="X28" s="1">
        <f t="shared" si="10"/>
        <v>18.408548141869886</v>
      </c>
      <c r="Y28" s="1">
        <f t="shared" si="11"/>
        <v>2.9086334955069608</v>
      </c>
      <c r="Z28" s="1">
        <f t="shared" si="12"/>
        <v>309.31301540359027</v>
      </c>
      <c r="AA28" s="1">
        <f t="shared" si="13"/>
        <v>0.62628325986195066</v>
      </c>
      <c r="AB28" s="1">
        <f t="shared" si="14"/>
        <v>6.1048621461234918</v>
      </c>
      <c r="AC28" s="1">
        <v>152</v>
      </c>
      <c r="AD28" s="1">
        <f t="shared" si="15"/>
        <v>2.0349540487078306</v>
      </c>
      <c r="AE28" s="1">
        <v>5761.78</v>
      </c>
      <c r="AF28" s="1">
        <f t="shared" si="16"/>
        <v>1432.1568627450981</v>
      </c>
      <c r="AG28" s="1">
        <f t="shared" si="17"/>
        <v>2.9079345269817414</v>
      </c>
      <c r="AH28" s="1">
        <f t="shared" si="18"/>
        <v>0.17452227570470955</v>
      </c>
      <c r="AI28" s="1">
        <f t="shared" si="19"/>
        <v>1670522165</v>
      </c>
      <c r="AJ28" s="1">
        <f t="shared" si="20"/>
        <v>47303958</v>
      </c>
      <c r="AK28" s="1">
        <f t="shared" si="21"/>
        <v>47.303958000000002</v>
      </c>
      <c r="AL28" s="1" t="s">
        <v>116</v>
      </c>
      <c r="AM28" s="1" t="s">
        <v>117</v>
      </c>
      <c r="AN28" s="1" t="s">
        <v>118</v>
      </c>
      <c r="AO28" s="1" t="s">
        <v>119</v>
      </c>
      <c r="AP28" s="1" t="s">
        <v>120</v>
      </c>
      <c r="AQ28" s="1" t="s">
        <v>121</v>
      </c>
      <c r="AR28" s="1" t="s">
        <v>122</v>
      </c>
      <c r="AS28" s="1">
        <v>4</v>
      </c>
      <c r="AT28" s="1" t="s">
        <v>123</v>
      </c>
      <c r="AU28" s="1" t="s">
        <v>124</v>
      </c>
      <c r="AV28" s="1">
        <v>11</v>
      </c>
      <c r="AW28" s="2">
        <v>79</v>
      </c>
      <c r="AX28" s="2">
        <v>19</v>
      </c>
      <c r="AY28" s="2">
        <v>1</v>
      </c>
      <c r="AZ28" s="2">
        <v>0.7</v>
      </c>
      <c r="BA28" s="2">
        <v>0.1</v>
      </c>
      <c r="BB28" s="2">
        <v>0.1</v>
      </c>
      <c r="BC28" s="2">
        <v>1</v>
      </c>
      <c r="BD28" s="1">
        <v>0</v>
      </c>
      <c r="BE28" s="2">
        <v>0.6</v>
      </c>
      <c r="BF28" s="2">
        <v>48.8</v>
      </c>
      <c r="BG28" s="2">
        <v>8</v>
      </c>
      <c r="BH28" s="2">
        <v>12.5</v>
      </c>
      <c r="BI28" s="1">
        <v>0</v>
      </c>
      <c r="BJ28" s="1">
        <v>0</v>
      </c>
      <c r="BK28" s="2">
        <v>24.4</v>
      </c>
      <c r="BL28" s="2">
        <v>3.5</v>
      </c>
      <c r="BM28" s="1">
        <v>0</v>
      </c>
      <c r="BN28" s="2">
        <v>0.3</v>
      </c>
      <c r="BO28" s="2">
        <v>642565</v>
      </c>
      <c r="BP28" s="2">
        <v>92217</v>
      </c>
      <c r="BQ28" s="2">
        <v>55</v>
      </c>
      <c r="BR28" s="2">
        <v>8</v>
      </c>
      <c r="BS28" s="2">
        <v>0.11</v>
      </c>
      <c r="BT28" s="2">
        <v>0.02</v>
      </c>
      <c r="BU28" s="2">
        <v>871740</v>
      </c>
      <c r="BV28" s="2">
        <v>75</v>
      </c>
      <c r="BW28" s="2">
        <v>0.15</v>
      </c>
      <c r="BX28" s="2">
        <v>5849439</v>
      </c>
      <c r="BY28" s="2">
        <v>302900</v>
      </c>
      <c r="BZ28" s="2">
        <v>501</v>
      </c>
      <c r="CA28" s="2">
        <v>26</v>
      </c>
      <c r="CB28" s="2">
        <v>1.1399999999999999</v>
      </c>
      <c r="CC28" s="2">
        <v>0.06</v>
      </c>
      <c r="CD28" s="2">
        <v>13</v>
      </c>
      <c r="CE28" s="2">
        <v>17</v>
      </c>
      <c r="CF28" s="2">
        <v>23</v>
      </c>
      <c r="CG28" s="2">
        <v>17</v>
      </c>
      <c r="CH28" s="2">
        <v>26</v>
      </c>
      <c r="CI28" s="2">
        <v>19</v>
      </c>
      <c r="CJ28" s="2">
        <v>22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2">
        <v>19</v>
      </c>
      <c r="CR28" s="2">
        <v>43</v>
      </c>
      <c r="CS28" s="2">
        <v>0.84750999999999999</v>
      </c>
      <c r="CT28" s="2">
        <v>0.76139999999999997</v>
      </c>
      <c r="CU28" s="1" t="s">
        <v>11</v>
      </c>
    </row>
    <row r="29" spans="1:99" s="1" customFormat="1" x14ac:dyDescent="0.25">
      <c r="A29" s="1" t="s">
        <v>125</v>
      </c>
      <c r="B29" s="1" t="s">
        <v>126</v>
      </c>
      <c r="C29" s="1" t="s">
        <v>127</v>
      </c>
      <c r="D29" s="1">
        <v>1938</v>
      </c>
      <c r="E29" s="1">
        <f t="shared" si="0"/>
        <v>77</v>
      </c>
      <c r="F29" s="1">
        <v>234</v>
      </c>
      <c r="G29" s="1">
        <v>234</v>
      </c>
      <c r="H29" s="1">
        <v>316000</v>
      </c>
      <c r="I29" s="1">
        <v>355000</v>
      </c>
      <c r="J29" s="1">
        <v>99900</v>
      </c>
      <c r="K29" s="1">
        <v>355000</v>
      </c>
      <c r="L29" s="1">
        <f t="shared" si="1"/>
        <v>15463764500</v>
      </c>
      <c r="M29" s="1">
        <v>1740</v>
      </c>
      <c r="N29" s="1">
        <f t="shared" si="2"/>
        <v>75794400</v>
      </c>
      <c r="O29" s="1">
        <f t="shared" si="3"/>
        <v>2.71875</v>
      </c>
      <c r="P29" s="1">
        <f t="shared" si="4"/>
        <v>7041536.4000000004</v>
      </c>
      <c r="Q29" s="1">
        <f t="shared" si="5"/>
        <v>7.0415364</v>
      </c>
      <c r="R29" s="1">
        <v>1184</v>
      </c>
      <c r="S29" s="1">
        <f t="shared" si="6"/>
        <v>3066.5481599999998</v>
      </c>
      <c r="T29" s="1">
        <f t="shared" si="7"/>
        <v>757760</v>
      </c>
      <c r="U29" s="1">
        <f t="shared" si="8"/>
        <v>33009920000</v>
      </c>
      <c r="V29" s="1">
        <v>229914.75807000001</v>
      </c>
      <c r="W29" s="1">
        <f t="shared" si="9"/>
        <v>70.078018259735998</v>
      </c>
      <c r="X29" s="1">
        <f t="shared" si="10"/>
        <v>43.544475689909582</v>
      </c>
      <c r="Y29" s="1">
        <f t="shared" si="11"/>
        <v>7.4497721258863692</v>
      </c>
      <c r="Z29" s="1">
        <f t="shared" si="12"/>
        <v>204.02252013341354</v>
      </c>
      <c r="AA29" s="1">
        <f t="shared" si="13"/>
        <v>0.56870128762657002</v>
      </c>
      <c r="AB29" s="1">
        <f t="shared" si="14"/>
        <v>2.6156733350437631</v>
      </c>
      <c r="AC29" s="1">
        <v>234</v>
      </c>
      <c r="AD29" s="1">
        <f t="shared" si="15"/>
        <v>0.87189111168125444</v>
      </c>
      <c r="AE29" s="1">
        <v>2000.28</v>
      </c>
      <c r="AF29" s="1">
        <f t="shared" si="16"/>
        <v>435.4942528735632</v>
      </c>
      <c r="AG29" s="1">
        <f t="shared" si="17"/>
        <v>2.0768493577651341</v>
      </c>
      <c r="AH29" s="1">
        <f t="shared" si="18"/>
        <v>5.7143893577398783E-2</v>
      </c>
      <c r="AI29" s="1">
        <f t="shared" si="19"/>
        <v>4351634010</v>
      </c>
      <c r="AJ29" s="1">
        <f t="shared" si="20"/>
        <v>123224652</v>
      </c>
      <c r="AK29" s="1">
        <f t="shared" si="21"/>
        <v>123.22465200000001</v>
      </c>
      <c r="AL29" s="1" t="s">
        <v>128</v>
      </c>
      <c r="AM29" s="1" t="s">
        <v>129</v>
      </c>
      <c r="AN29" s="1" t="s">
        <v>130</v>
      </c>
      <c r="AO29" s="1" t="s">
        <v>131</v>
      </c>
      <c r="AP29" s="1" t="s">
        <v>132</v>
      </c>
      <c r="AQ29" s="1" t="s">
        <v>133</v>
      </c>
      <c r="AR29" s="1" t="s">
        <v>134</v>
      </c>
      <c r="AS29" s="1">
        <v>3</v>
      </c>
      <c r="AT29" s="1" t="s">
        <v>135</v>
      </c>
      <c r="AU29" s="1" t="s">
        <v>136</v>
      </c>
      <c r="AV29" s="1">
        <v>11</v>
      </c>
      <c r="AW29" s="2">
        <v>57</v>
      </c>
      <c r="AX29" s="2">
        <v>41</v>
      </c>
      <c r="AY29" s="2">
        <v>3</v>
      </c>
      <c r="AZ29" s="2">
        <v>0.5</v>
      </c>
      <c r="BA29" s="2">
        <v>0.3</v>
      </c>
      <c r="BB29" s="1">
        <v>0</v>
      </c>
      <c r="BC29" s="2">
        <v>0.4</v>
      </c>
      <c r="BD29" s="1">
        <v>0</v>
      </c>
      <c r="BE29" s="2">
        <v>0.2</v>
      </c>
      <c r="BF29" s="2">
        <v>68.2</v>
      </c>
      <c r="BG29" s="2">
        <v>4.5999999999999996</v>
      </c>
      <c r="BH29" s="2">
        <v>12.1</v>
      </c>
      <c r="BI29" s="1">
        <v>0</v>
      </c>
      <c r="BJ29" s="1">
        <v>0</v>
      </c>
      <c r="BK29" s="2">
        <v>9.4</v>
      </c>
      <c r="BL29" s="2">
        <v>3</v>
      </c>
      <c r="BM29" s="1">
        <v>0</v>
      </c>
      <c r="BN29" s="2">
        <v>1.2</v>
      </c>
      <c r="BO29" s="2">
        <v>268775</v>
      </c>
      <c r="BP29" s="2">
        <v>34807</v>
      </c>
      <c r="BQ29" s="2">
        <v>108</v>
      </c>
      <c r="BR29" s="2">
        <v>14</v>
      </c>
      <c r="BS29" s="2">
        <v>0.13</v>
      </c>
      <c r="BT29" s="2">
        <v>0.02</v>
      </c>
      <c r="BU29" s="2">
        <v>417757</v>
      </c>
      <c r="BV29" s="2">
        <v>167</v>
      </c>
      <c r="BW29" s="2">
        <v>0.21</v>
      </c>
      <c r="BX29" s="2">
        <v>2240538</v>
      </c>
      <c r="BY29" s="2">
        <v>82713</v>
      </c>
      <c r="BZ29" s="2">
        <v>897</v>
      </c>
      <c r="CA29" s="2">
        <v>33</v>
      </c>
      <c r="CB29" s="2">
        <v>1.27</v>
      </c>
      <c r="CC29" s="2">
        <v>0.05</v>
      </c>
      <c r="CD29" s="2">
        <v>5</v>
      </c>
      <c r="CE29" s="2">
        <v>16</v>
      </c>
      <c r="CF29" s="2">
        <v>2</v>
      </c>
      <c r="CG29" s="2">
        <v>8</v>
      </c>
      <c r="CH29" s="2">
        <v>62</v>
      </c>
      <c r="CI29" s="2">
        <v>24</v>
      </c>
      <c r="CJ29" s="2">
        <v>49</v>
      </c>
      <c r="CK29" s="2">
        <v>1</v>
      </c>
      <c r="CL29" s="2">
        <v>1</v>
      </c>
      <c r="CM29" s="1">
        <v>0</v>
      </c>
      <c r="CN29" s="1">
        <v>0</v>
      </c>
      <c r="CO29" s="1">
        <v>0</v>
      </c>
      <c r="CP29" s="1">
        <v>0</v>
      </c>
      <c r="CQ29" s="2">
        <v>5</v>
      </c>
      <c r="CR29" s="2">
        <v>26</v>
      </c>
      <c r="CS29" s="2">
        <v>0.77878000000000003</v>
      </c>
      <c r="CT29" s="2">
        <v>0.71762999999999999</v>
      </c>
      <c r="CU29" s="1" t="s">
        <v>11</v>
      </c>
    </row>
    <row r="30" spans="1:99" s="1" customFormat="1" x14ac:dyDescent="0.25">
      <c r="A30" s="1" t="s">
        <v>137</v>
      </c>
      <c r="B30" s="1" t="s">
        <v>138</v>
      </c>
      <c r="C30" s="1" t="s">
        <v>139</v>
      </c>
      <c r="D30" s="1">
        <v>1971</v>
      </c>
      <c r="E30" s="1">
        <f t="shared" si="0"/>
        <v>44</v>
      </c>
      <c r="F30" s="1">
        <v>92</v>
      </c>
      <c r="G30" s="1">
        <v>113</v>
      </c>
      <c r="H30" s="1">
        <v>80300</v>
      </c>
      <c r="I30" s="1">
        <v>82500</v>
      </c>
      <c r="J30" s="1">
        <v>17190</v>
      </c>
      <c r="K30" s="1">
        <v>82500</v>
      </c>
      <c r="L30" s="1">
        <f t="shared" si="1"/>
        <v>3593691750</v>
      </c>
      <c r="M30" s="1">
        <v>1005</v>
      </c>
      <c r="N30" s="1">
        <f t="shared" si="2"/>
        <v>43777800</v>
      </c>
      <c r="O30" s="1">
        <f t="shared" si="3"/>
        <v>1.5703125</v>
      </c>
      <c r="P30" s="1">
        <f t="shared" si="4"/>
        <v>4067094.3000000003</v>
      </c>
      <c r="Q30" s="1">
        <f t="shared" si="5"/>
        <v>4.0670942999999999</v>
      </c>
      <c r="R30" s="1">
        <v>133</v>
      </c>
      <c r="S30" s="1">
        <f t="shared" si="6"/>
        <v>344.46866999999997</v>
      </c>
      <c r="T30" s="1">
        <f t="shared" si="7"/>
        <v>85120</v>
      </c>
      <c r="U30" s="1">
        <f t="shared" si="8"/>
        <v>3708040000</v>
      </c>
      <c r="V30" s="1">
        <v>256658.50644</v>
      </c>
      <c r="W30" s="1">
        <f t="shared" si="9"/>
        <v>78.229512762911995</v>
      </c>
      <c r="X30" s="1">
        <f t="shared" si="10"/>
        <v>48.60958116869736</v>
      </c>
      <c r="Y30" s="1">
        <f t="shared" si="11"/>
        <v>10.942672345859799</v>
      </c>
      <c r="Z30" s="1">
        <f t="shared" si="12"/>
        <v>82.089363787124981</v>
      </c>
      <c r="AA30" s="1">
        <f t="shared" si="13"/>
        <v>3.6894585585582829</v>
      </c>
      <c r="AB30" s="1">
        <f t="shared" si="14"/>
        <v>2.6768270800149452</v>
      </c>
      <c r="AC30" s="1">
        <v>92</v>
      </c>
      <c r="AD30" s="1">
        <f t="shared" si="15"/>
        <v>0.89227569333831502</v>
      </c>
      <c r="AE30" s="1">
        <v>228.333</v>
      </c>
      <c r="AF30" s="1">
        <f t="shared" si="16"/>
        <v>84.696517412935322</v>
      </c>
      <c r="AG30" s="1">
        <f t="shared" si="17"/>
        <v>1.0995256669496385</v>
      </c>
      <c r="AH30" s="1">
        <f t="shared" si="18"/>
        <v>0.19181221183206121</v>
      </c>
      <c r="AI30" s="1">
        <f t="shared" si="19"/>
        <v>748794681</v>
      </c>
      <c r="AJ30" s="1">
        <f t="shared" si="20"/>
        <v>21203521.199999999</v>
      </c>
      <c r="AK30" s="1">
        <f t="shared" si="21"/>
        <v>21.203521200000001</v>
      </c>
      <c r="AL30" s="1" t="s">
        <v>140</v>
      </c>
      <c r="AM30" s="1" t="s">
        <v>141</v>
      </c>
      <c r="AN30" s="1" t="s">
        <v>142</v>
      </c>
      <c r="AO30" s="1" t="s">
        <v>143</v>
      </c>
      <c r="AP30" s="1" t="s">
        <v>144</v>
      </c>
      <c r="AQ30" s="1" t="s">
        <v>145</v>
      </c>
      <c r="AR30" s="1" t="s">
        <v>146</v>
      </c>
      <c r="AS30" s="1">
        <v>2</v>
      </c>
      <c r="AT30" s="1" t="s">
        <v>147</v>
      </c>
      <c r="AU30" s="1" t="s">
        <v>148</v>
      </c>
      <c r="AV30" s="1">
        <v>11</v>
      </c>
      <c r="AW30" s="2">
        <v>32</v>
      </c>
      <c r="AX30" s="2">
        <v>58</v>
      </c>
      <c r="AY30" s="2">
        <v>10</v>
      </c>
      <c r="AZ30" s="2">
        <v>1.2</v>
      </c>
      <c r="BA30" s="1">
        <v>0</v>
      </c>
      <c r="BB30" s="1">
        <v>0</v>
      </c>
      <c r="BC30" s="2">
        <v>0.1</v>
      </c>
      <c r="BD30" s="1">
        <v>0</v>
      </c>
      <c r="BE30" s="1">
        <v>0</v>
      </c>
      <c r="BF30" s="2">
        <v>90.1</v>
      </c>
      <c r="BG30" s="1">
        <v>0</v>
      </c>
      <c r="BH30" s="2">
        <v>2.9</v>
      </c>
      <c r="BI30" s="1">
        <v>0</v>
      </c>
      <c r="BJ30" s="1">
        <v>0</v>
      </c>
      <c r="BK30" s="2">
        <v>4</v>
      </c>
      <c r="BL30" s="2">
        <v>0.2</v>
      </c>
      <c r="BM30" s="1">
        <v>0</v>
      </c>
      <c r="BN30" s="2">
        <v>1.5</v>
      </c>
      <c r="BO30" s="2">
        <v>24732</v>
      </c>
      <c r="BP30" s="2">
        <v>3225</v>
      </c>
      <c r="BQ30" s="2">
        <v>60</v>
      </c>
      <c r="BR30" s="2">
        <v>8</v>
      </c>
      <c r="BS30" s="2">
        <v>0.15</v>
      </c>
      <c r="BT30" s="2">
        <v>0.02</v>
      </c>
      <c r="BU30" s="2">
        <v>38910</v>
      </c>
      <c r="BV30" s="2">
        <v>95</v>
      </c>
      <c r="BW30" s="2">
        <v>0.24</v>
      </c>
      <c r="BX30" s="2">
        <v>147703</v>
      </c>
      <c r="BY30" s="2">
        <v>5192</v>
      </c>
      <c r="BZ30" s="2">
        <v>359</v>
      </c>
      <c r="CA30" s="2">
        <v>13</v>
      </c>
      <c r="CB30" s="2">
        <v>0.73</v>
      </c>
      <c r="CC30" s="2">
        <v>0.03</v>
      </c>
      <c r="CD30" s="2">
        <v>6</v>
      </c>
      <c r="CE30" s="2">
        <v>14</v>
      </c>
      <c r="CF30" s="2">
        <v>1</v>
      </c>
      <c r="CG30" s="2">
        <v>3</v>
      </c>
      <c r="CH30" s="2">
        <v>54</v>
      </c>
      <c r="CI30" s="2">
        <v>36</v>
      </c>
      <c r="CJ30" s="2">
        <v>77</v>
      </c>
      <c r="CK30" s="2">
        <v>2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2">
        <v>1</v>
      </c>
      <c r="CR30" s="2">
        <v>5</v>
      </c>
      <c r="CS30" s="2">
        <v>0.81962000000000002</v>
      </c>
      <c r="CT30" s="2">
        <v>0.58781000000000005</v>
      </c>
      <c r="CU30" s="1" t="s">
        <v>11</v>
      </c>
    </row>
    <row r="31" spans="1:99" s="1" customFormat="1" x14ac:dyDescent="0.25">
      <c r="A31" s="1" t="s">
        <v>149</v>
      </c>
      <c r="B31" s="1" t="s">
        <v>150</v>
      </c>
      <c r="C31" s="1" t="s">
        <v>151</v>
      </c>
      <c r="D31" s="1">
        <v>1976</v>
      </c>
      <c r="E31" s="1">
        <f t="shared" si="0"/>
        <v>39</v>
      </c>
      <c r="F31" s="1">
        <v>58</v>
      </c>
      <c r="G31" s="1">
        <v>86</v>
      </c>
      <c r="H31" s="1">
        <v>29500</v>
      </c>
      <c r="I31" s="1">
        <v>37540</v>
      </c>
      <c r="J31" s="1">
        <v>9180</v>
      </c>
      <c r="K31" s="1">
        <v>37540</v>
      </c>
      <c r="L31" s="1">
        <f t="shared" si="1"/>
        <v>1635238646</v>
      </c>
      <c r="M31" s="1">
        <v>720</v>
      </c>
      <c r="N31" s="1">
        <f t="shared" si="2"/>
        <v>31363200</v>
      </c>
      <c r="O31" s="1">
        <f t="shared" si="3"/>
        <v>1.125</v>
      </c>
      <c r="P31" s="1">
        <f t="shared" si="4"/>
        <v>2913739.2</v>
      </c>
      <c r="Q31" s="1">
        <f t="shared" si="5"/>
        <v>2.9137392000000002</v>
      </c>
      <c r="R31" s="1">
        <v>78</v>
      </c>
      <c r="S31" s="1">
        <f t="shared" si="6"/>
        <v>202.01921999999999</v>
      </c>
      <c r="T31" s="1">
        <f t="shared" si="7"/>
        <v>49920</v>
      </c>
      <c r="U31" s="1">
        <f t="shared" si="8"/>
        <v>2174640000</v>
      </c>
      <c r="V31" s="1">
        <v>135322.28356000001</v>
      </c>
      <c r="W31" s="1">
        <f t="shared" si="9"/>
        <v>41.246232029087999</v>
      </c>
      <c r="X31" s="1">
        <f t="shared" si="10"/>
        <v>25.629228572562642</v>
      </c>
      <c r="Y31" s="1">
        <f t="shared" si="11"/>
        <v>6.8163806246182874</v>
      </c>
      <c r="Z31" s="1">
        <f t="shared" si="12"/>
        <v>52.138769194469951</v>
      </c>
      <c r="AA31" s="1">
        <f t="shared" si="13"/>
        <v>3.6425832586988593</v>
      </c>
      <c r="AB31" s="1">
        <f t="shared" si="14"/>
        <v>2.6968328893691353</v>
      </c>
      <c r="AC31" s="1">
        <v>58</v>
      </c>
      <c r="AD31" s="1">
        <f t="shared" si="15"/>
        <v>0.89894429645637852</v>
      </c>
      <c r="AE31" s="1">
        <v>1094.3699999999999</v>
      </c>
      <c r="AF31" s="1">
        <f t="shared" si="16"/>
        <v>69.333333333333329</v>
      </c>
      <c r="AG31" s="1">
        <f t="shared" si="17"/>
        <v>0.82507996133334616</v>
      </c>
      <c r="AH31" s="1">
        <f t="shared" si="18"/>
        <v>0.25732138690025413</v>
      </c>
      <c r="AI31" s="1">
        <f t="shared" si="19"/>
        <v>399879882</v>
      </c>
      <c r="AJ31" s="1">
        <f t="shared" si="20"/>
        <v>11323346.4</v>
      </c>
      <c r="AK31" s="1">
        <f t="shared" si="21"/>
        <v>11.3233464</v>
      </c>
      <c r="AL31" s="1" t="s">
        <v>152</v>
      </c>
      <c r="AM31" s="1" t="s">
        <v>4</v>
      </c>
      <c r="AN31" s="1" t="s">
        <v>4</v>
      </c>
      <c r="AO31" s="1" t="s">
        <v>153</v>
      </c>
      <c r="AP31" s="1" t="s">
        <v>154</v>
      </c>
      <c r="AQ31" s="1" t="s">
        <v>145</v>
      </c>
      <c r="AR31" s="1" t="s">
        <v>155</v>
      </c>
      <c r="AS31" s="1">
        <v>2</v>
      </c>
      <c r="AT31" s="1" t="s">
        <v>156</v>
      </c>
      <c r="AU31" s="1" t="s">
        <v>157</v>
      </c>
      <c r="AV31" s="1">
        <v>11</v>
      </c>
      <c r="AW31" s="2">
        <v>40</v>
      </c>
      <c r="AX31" s="2">
        <v>55</v>
      </c>
      <c r="AY31" s="2">
        <v>5</v>
      </c>
      <c r="AZ31" s="2">
        <v>1.5</v>
      </c>
      <c r="BA31" s="1">
        <v>0</v>
      </c>
      <c r="BB31" s="1">
        <v>0</v>
      </c>
      <c r="BC31" s="2">
        <v>0.1</v>
      </c>
      <c r="BD31" s="1">
        <v>0</v>
      </c>
      <c r="BE31" s="1">
        <v>0</v>
      </c>
      <c r="BF31" s="2">
        <v>83.9</v>
      </c>
      <c r="BG31" s="2">
        <v>0.9</v>
      </c>
      <c r="BH31" s="2">
        <v>6</v>
      </c>
      <c r="BI31" s="1">
        <v>0</v>
      </c>
      <c r="BJ31" s="1">
        <v>0</v>
      </c>
      <c r="BK31" s="2">
        <v>6.3</v>
      </c>
      <c r="BL31" s="2">
        <v>0.9</v>
      </c>
      <c r="BM31" s="1">
        <v>0</v>
      </c>
      <c r="BN31" s="2">
        <v>0.2</v>
      </c>
      <c r="BO31" s="2">
        <v>17734</v>
      </c>
      <c r="BP31" s="2">
        <v>2083</v>
      </c>
      <c r="BQ31" s="2">
        <v>82</v>
      </c>
      <c r="BR31" s="2">
        <v>10</v>
      </c>
      <c r="BS31" s="2">
        <v>0.21</v>
      </c>
      <c r="BT31" s="2">
        <v>0.02</v>
      </c>
      <c r="BU31" s="2">
        <v>28137</v>
      </c>
      <c r="BV31" s="2">
        <v>130</v>
      </c>
      <c r="BW31" s="2">
        <v>0.33</v>
      </c>
      <c r="BX31" s="2">
        <v>97614</v>
      </c>
      <c r="BY31" s="2">
        <v>5889</v>
      </c>
      <c r="BZ31" s="2">
        <v>450</v>
      </c>
      <c r="CA31" s="2">
        <v>27</v>
      </c>
      <c r="CB31" s="2">
        <v>0.1</v>
      </c>
      <c r="CC31" s="2">
        <v>0.01</v>
      </c>
      <c r="CD31" s="2">
        <v>12</v>
      </c>
      <c r="CE31" s="2">
        <v>20</v>
      </c>
      <c r="CF31" s="2">
        <v>3</v>
      </c>
      <c r="CG31" s="2">
        <v>7</v>
      </c>
      <c r="CH31" s="2">
        <v>51</v>
      </c>
      <c r="CI31" s="2">
        <v>33</v>
      </c>
      <c r="CJ31" s="2">
        <v>64</v>
      </c>
      <c r="CK31" s="1">
        <v>0</v>
      </c>
      <c r="CL31" s="2">
        <v>1</v>
      </c>
      <c r="CM31" s="1">
        <v>0</v>
      </c>
      <c r="CN31" s="1">
        <v>0</v>
      </c>
      <c r="CO31" s="1">
        <v>0</v>
      </c>
      <c r="CP31" s="1">
        <v>0</v>
      </c>
      <c r="CQ31" s="2">
        <v>2</v>
      </c>
      <c r="CR31" s="2">
        <v>7</v>
      </c>
      <c r="CS31" s="2">
        <v>0.90647</v>
      </c>
      <c r="CT31" s="2">
        <v>0.92734000000000005</v>
      </c>
      <c r="CU31" s="1" t="s">
        <v>11</v>
      </c>
    </row>
    <row r="32" spans="1:99" s="1" customFormat="1" x14ac:dyDescent="0.25">
      <c r="A32" s="1" t="s">
        <v>158</v>
      </c>
      <c r="B32" s="1" t="s">
        <v>159</v>
      </c>
      <c r="C32" s="1" t="s">
        <v>160</v>
      </c>
      <c r="D32" s="1">
        <v>1974</v>
      </c>
      <c r="E32" s="1">
        <f t="shared" si="0"/>
        <v>41</v>
      </c>
      <c r="F32" s="1">
        <v>51</v>
      </c>
      <c r="G32" s="1">
        <v>51</v>
      </c>
      <c r="H32" s="1">
        <v>335000</v>
      </c>
      <c r="I32" s="1">
        <v>130000</v>
      </c>
      <c r="J32" s="1">
        <v>130000</v>
      </c>
      <c r="K32" s="1">
        <v>130000</v>
      </c>
      <c r="L32" s="1">
        <f t="shared" si="1"/>
        <v>5662787000</v>
      </c>
      <c r="M32" s="1">
        <v>6650</v>
      </c>
      <c r="N32" s="1">
        <f t="shared" si="2"/>
        <v>289674000</v>
      </c>
      <c r="O32" s="1">
        <f t="shared" si="3"/>
        <v>10.390625</v>
      </c>
      <c r="P32" s="1">
        <f t="shared" si="4"/>
        <v>26911619</v>
      </c>
      <c r="Q32" s="1">
        <f t="shared" si="5"/>
        <v>26.911619000000002</v>
      </c>
      <c r="R32" s="1">
        <v>25967</v>
      </c>
      <c r="S32" s="1">
        <f t="shared" si="6"/>
        <v>67254.270329999999</v>
      </c>
      <c r="T32" s="1">
        <f t="shared" si="7"/>
        <v>16618880</v>
      </c>
      <c r="U32" s="1">
        <f t="shared" si="8"/>
        <v>723959960000</v>
      </c>
      <c r="W32" s="1">
        <f t="shared" si="9"/>
        <v>0</v>
      </c>
      <c r="X32" s="1">
        <f t="shared" si="10"/>
        <v>0</v>
      </c>
      <c r="Y32" s="1">
        <f t="shared" si="11"/>
        <v>0</v>
      </c>
      <c r="Z32" s="1">
        <f t="shared" si="12"/>
        <v>19.54882730241582</v>
      </c>
      <c r="AA32" s="1">
        <f t="shared" si="13"/>
        <v>0</v>
      </c>
      <c r="AB32" s="1">
        <f t="shared" si="14"/>
        <v>1.149931017789166</v>
      </c>
      <c r="AC32" s="1">
        <v>51</v>
      </c>
      <c r="AD32" s="1">
        <f t="shared" si="15"/>
        <v>0.3833103392630553</v>
      </c>
      <c r="AE32" s="1" t="s">
        <v>4</v>
      </c>
      <c r="AF32" s="1">
        <f t="shared" si="16"/>
        <v>2499.0796992481205</v>
      </c>
      <c r="AG32" s="1">
        <f t="shared" si="17"/>
        <v>0.10179147330278879</v>
      </c>
      <c r="AH32" s="1">
        <f t="shared" si="18"/>
        <v>0.16782797762927154</v>
      </c>
      <c r="AI32" s="1">
        <f t="shared" si="19"/>
        <v>5662787000</v>
      </c>
      <c r="AJ32" s="1">
        <f t="shared" si="20"/>
        <v>160352400</v>
      </c>
      <c r="AK32" s="1">
        <f t="shared" si="21"/>
        <v>160.35239999999999</v>
      </c>
      <c r="AL32" s="1" t="s">
        <v>4</v>
      </c>
      <c r="AM32" s="1" t="s">
        <v>4</v>
      </c>
      <c r="AN32" s="1" t="s">
        <v>4</v>
      </c>
      <c r="AO32" s="1" t="s">
        <v>4</v>
      </c>
      <c r="AP32" s="1" t="s">
        <v>4</v>
      </c>
      <c r="AQ32" s="1" t="s">
        <v>4</v>
      </c>
      <c r="AR32" s="1" t="s">
        <v>4</v>
      </c>
      <c r="AS32" s="1">
        <v>0</v>
      </c>
      <c r="AT32" s="1" t="s">
        <v>4</v>
      </c>
      <c r="AU32" s="1" t="s">
        <v>4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 t="s">
        <v>11</v>
      </c>
    </row>
    <row r="33" spans="1:99" s="1" customFormat="1" x14ac:dyDescent="0.25">
      <c r="A33" s="1" t="s">
        <v>161</v>
      </c>
      <c r="B33" s="1" t="s">
        <v>162</v>
      </c>
      <c r="C33" s="1" t="s">
        <v>163</v>
      </c>
      <c r="D33" s="1">
        <v>1968</v>
      </c>
      <c r="E33" s="1">
        <f t="shared" si="0"/>
        <v>47</v>
      </c>
      <c r="F33" s="1">
        <v>50</v>
      </c>
      <c r="G33" s="1">
        <v>130</v>
      </c>
      <c r="H33" s="1">
        <v>55900</v>
      </c>
      <c r="I33" s="1">
        <v>229200</v>
      </c>
      <c r="J33" s="1">
        <v>229200</v>
      </c>
      <c r="K33" s="1">
        <v>229200</v>
      </c>
      <c r="L33" s="1">
        <f t="shared" si="1"/>
        <v>9983929080</v>
      </c>
      <c r="M33" s="1">
        <v>8900</v>
      </c>
      <c r="N33" s="1">
        <f t="shared" si="2"/>
        <v>387684000</v>
      </c>
      <c r="O33" s="1">
        <f t="shared" si="3"/>
        <v>13.90625</v>
      </c>
      <c r="P33" s="1">
        <f t="shared" si="4"/>
        <v>36017054</v>
      </c>
      <c r="Q33" s="1">
        <f t="shared" si="5"/>
        <v>36.017054000000002</v>
      </c>
      <c r="R33" s="1">
        <v>39350</v>
      </c>
      <c r="S33" s="1">
        <f t="shared" si="6"/>
        <v>101916.10649999999</v>
      </c>
      <c r="T33" s="1">
        <f t="shared" si="7"/>
        <v>25184000</v>
      </c>
      <c r="U33" s="1">
        <f t="shared" si="8"/>
        <v>1097078000000</v>
      </c>
      <c r="W33" s="1">
        <f t="shared" si="9"/>
        <v>0</v>
      </c>
      <c r="X33" s="1">
        <f t="shared" si="10"/>
        <v>0</v>
      </c>
      <c r="Y33" s="1">
        <f t="shared" si="11"/>
        <v>0</v>
      </c>
      <c r="Z33" s="1">
        <f t="shared" si="12"/>
        <v>25.752749868449563</v>
      </c>
      <c r="AA33" s="1">
        <f t="shared" si="13"/>
        <v>0</v>
      </c>
      <c r="AB33" s="1">
        <f t="shared" si="14"/>
        <v>1.5451649921069737</v>
      </c>
      <c r="AC33" s="1">
        <v>50</v>
      </c>
      <c r="AD33" s="1">
        <f t="shared" si="15"/>
        <v>0.5150549973689913</v>
      </c>
      <c r="AE33" s="1" t="s">
        <v>4</v>
      </c>
      <c r="AF33" s="1">
        <f t="shared" si="16"/>
        <v>2829.6629213483147</v>
      </c>
      <c r="AG33" s="1">
        <f t="shared" si="17"/>
        <v>0.11591245901994818</v>
      </c>
      <c r="AH33" s="1">
        <f t="shared" si="18"/>
        <v>0.1273976630824884</v>
      </c>
      <c r="AI33" s="1">
        <f t="shared" si="19"/>
        <v>9983929080</v>
      </c>
      <c r="AJ33" s="1">
        <f t="shared" si="20"/>
        <v>282713616</v>
      </c>
      <c r="AK33" s="1">
        <f t="shared" si="21"/>
        <v>282.713616</v>
      </c>
      <c r="AL33" s="1" t="s">
        <v>4</v>
      </c>
      <c r="AM33" s="1" t="s">
        <v>4</v>
      </c>
      <c r="AN33" s="1" t="s">
        <v>4</v>
      </c>
      <c r="AO33" s="1" t="s">
        <v>4</v>
      </c>
      <c r="AP33" s="1" t="s">
        <v>4</v>
      </c>
      <c r="AQ33" s="1" t="s">
        <v>4</v>
      </c>
      <c r="AR33" s="1" t="s">
        <v>4</v>
      </c>
      <c r="AS33" s="1">
        <v>0</v>
      </c>
      <c r="AT33" s="1" t="s">
        <v>4</v>
      </c>
      <c r="AU33" s="1" t="s">
        <v>4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</v>
      </c>
      <c r="CI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  <c r="CT33" s="1">
        <v>0</v>
      </c>
      <c r="CU33" s="1" t="s">
        <v>11</v>
      </c>
    </row>
    <row r="34" spans="1:99" s="1" customFormat="1" x14ac:dyDescent="0.25">
      <c r="A34" s="1" t="s">
        <v>164</v>
      </c>
      <c r="B34" s="1" t="s">
        <v>165</v>
      </c>
      <c r="C34" s="1" t="s">
        <v>166</v>
      </c>
      <c r="D34" s="1">
        <v>1976</v>
      </c>
      <c r="E34" s="1">
        <f t="shared" si="0"/>
        <v>39</v>
      </c>
      <c r="F34" s="1">
        <v>265</v>
      </c>
      <c r="G34" s="1">
        <v>310</v>
      </c>
      <c r="H34" s="1">
        <v>232400</v>
      </c>
      <c r="I34" s="1">
        <v>203700</v>
      </c>
      <c r="J34" s="1">
        <v>34300</v>
      </c>
      <c r="K34" s="1">
        <v>203700</v>
      </c>
      <c r="L34" s="1">
        <f t="shared" si="1"/>
        <v>8873151630</v>
      </c>
      <c r="M34" s="1">
        <v>600</v>
      </c>
      <c r="N34" s="1">
        <f t="shared" si="2"/>
        <v>26136000</v>
      </c>
      <c r="O34" s="1">
        <f t="shared" si="3"/>
        <v>0.9375</v>
      </c>
      <c r="P34" s="1">
        <f t="shared" si="4"/>
        <v>2428116</v>
      </c>
      <c r="Q34" s="1">
        <f t="shared" si="5"/>
        <v>2.4281160000000002</v>
      </c>
      <c r="R34" s="1">
        <v>540</v>
      </c>
      <c r="S34" s="1">
        <f t="shared" si="6"/>
        <v>1398.5945999999999</v>
      </c>
      <c r="T34" s="1">
        <f t="shared" si="7"/>
        <v>345600</v>
      </c>
      <c r="U34" s="1">
        <f t="shared" si="8"/>
        <v>15055200000</v>
      </c>
      <c r="V34" s="1">
        <v>91569.113954</v>
      </c>
      <c r="W34" s="1">
        <f t="shared" si="9"/>
        <v>27.910265933179197</v>
      </c>
      <c r="X34" s="1">
        <f t="shared" si="10"/>
        <v>17.342640768203879</v>
      </c>
      <c r="Y34" s="1">
        <f t="shared" si="11"/>
        <v>5.0527074132557601</v>
      </c>
      <c r="Z34" s="1">
        <f t="shared" si="12"/>
        <v>339.49922061524336</v>
      </c>
      <c r="AA34" s="1">
        <f t="shared" si="13"/>
        <v>0.65968672135796125</v>
      </c>
      <c r="AB34" s="1">
        <f t="shared" si="14"/>
        <v>3.8433874031914343</v>
      </c>
      <c r="AC34" s="1">
        <v>265</v>
      </c>
      <c r="AD34" s="1">
        <f t="shared" si="15"/>
        <v>1.2811291343971447</v>
      </c>
      <c r="AE34" s="1">
        <v>713.59100000000001</v>
      </c>
      <c r="AF34" s="1">
        <f t="shared" si="16"/>
        <v>576</v>
      </c>
      <c r="AG34" s="1">
        <f t="shared" si="17"/>
        <v>5.8852466575079507</v>
      </c>
      <c r="AH34" s="1">
        <f t="shared" si="18"/>
        <v>5.7390921568132483E-2</v>
      </c>
      <c r="AI34" s="1">
        <f t="shared" si="19"/>
        <v>1494104570</v>
      </c>
      <c r="AJ34" s="1">
        <f t="shared" si="20"/>
        <v>42308364</v>
      </c>
      <c r="AK34" s="1">
        <f t="shared" si="21"/>
        <v>42.308363999999997</v>
      </c>
      <c r="AL34" s="1" t="s">
        <v>167</v>
      </c>
      <c r="AM34" s="1" t="s">
        <v>4</v>
      </c>
      <c r="AN34" s="1" t="s">
        <v>168</v>
      </c>
      <c r="AO34" s="1" t="s">
        <v>169</v>
      </c>
      <c r="AP34" s="1" t="s">
        <v>170</v>
      </c>
      <c r="AQ34" s="1" t="s">
        <v>171</v>
      </c>
      <c r="AR34" s="1" t="s">
        <v>172</v>
      </c>
      <c r="AS34" s="1">
        <v>3</v>
      </c>
      <c r="AT34" s="1" t="s">
        <v>173</v>
      </c>
      <c r="AU34" s="1" t="s">
        <v>174</v>
      </c>
      <c r="AV34" s="1">
        <v>11</v>
      </c>
      <c r="AW34" s="2">
        <v>43</v>
      </c>
      <c r="AX34" s="2">
        <v>51</v>
      </c>
      <c r="AY34" s="2">
        <v>6</v>
      </c>
      <c r="AZ34" s="2">
        <v>0.4</v>
      </c>
      <c r="BA34" s="1">
        <v>0</v>
      </c>
      <c r="BB34" s="1">
        <v>0</v>
      </c>
      <c r="BC34" s="2">
        <v>0.7</v>
      </c>
      <c r="BD34" s="1">
        <v>0</v>
      </c>
      <c r="BE34" s="2">
        <v>0.1</v>
      </c>
      <c r="BF34" s="2">
        <v>78.3</v>
      </c>
      <c r="BG34" s="2">
        <v>3.5</v>
      </c>
      <c r="BH34" s="2">
        <v>12.8</v>
      </c>
      <c r="BI34" s="1">
        <v>0</v>
      </c>
      <c r="BJ34" s="1">
        <v>0</v>
      </c>
      <c r="BK34" s="2">
        <v>1.6</v>
      </c>
      <c r="BL34" s="2">
        <v>0.9</v>
      </c>
      <c r="BM34" s="1">
        <v>0</v>
      </c>
      <c r="BN34" s="2">
        <v>1.7</v>
      </c>
      <c r="BO34" s="2">
        <v>71052</v>
      </c>
      <c r="BP34" s="2">
        <v>9968</v>
      </c>
      <c r="BQ34" s="2">
        <v>51</v>
      </c>
      <c r="BR34" s="2">
        <v>7</v>
      </c>
      <c r="BS34" s="2">
        <v>0.11</v>
      </c>
      <c r="BT34" s="2">
        <v>0.02</v>
      </c>
      <c r="BU34" s="2">
        <v>106360</v>
      </c>
      <c r="BV34" s="2">
        <v>76</v>
      </c>
      <c r="BW34" s="2">
        <v>0.17</v>
      </c>
      <c r="BX34" s="2">
        <v>534463</v>
      </c>
      <c r="BY34" s="2">
        <v>26154</v>
      </c>
      <c r="BZ34" s="2">
        <v>382</v>
      </c>
      <c r="CA34" s="2">
        <v>19</v>
      </c>
      <c r="CB34" s="2">
        <v>0.85</v>
      </c>
      <c r="CC34" s="2">
        <v>0.04</v>
      </c>
      <c r="CD34" s="2">
        <v>12</v>
      </c>
      <c r="CE34" s="2">
        <v>27</v>
      </c>
      <c r="CF34" s="1">
        <v>0</v>
      </c>
      <c r="CG34" s="2">
        <v>2</v>
      </c>
      <c r="CH34" s="2">
        <v>49</v>
      </c>
      <c r="CI34" s="2">
        <v>35</v>
      </c>
      <c r="CJ34" s="2">
        <v>66</v>
      </c>
      <c r="CK34" s="2">
        <v>3</v>
      </c>
      <c r="CL34" s="2">
        <v>3</v>
      </c>
      <c r="CM34" s="1">
        <v>0</v>
      </c>
      <c r="CN34" s="1">
        <v>0</v>
      </c>
      <c r="CO34" s="1">
        <v>0</v>
      </c>
      <c r="CP34" s="1">
        <v>0</v>
      </c>
      <c r="CQ34" s="2">
        <v>1</v>
      </c>
      <c r="CR34" s="2">
        <v>3</v>
      </c>
      <c r="CS34" s="2">
        <v>0.78805999999999998</v>
      </c>
      <c r="CT34" s="2">
        <v>0.76873999999999998</v>
      </c>
      <c r="CU34" s="1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2017-04-17T15:30:03Z</dcterms:created>
  <dcterms:modified xsi:type="dcterms:W3CDTF">2017-04-17T15:30:54Z</dcterms:modified>
</cp:coreProperties>
</file>